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11"/>
  <workbookPr defaultThemeVersion="124226"/>
  <mc:AlternateContent xmlns:mc="http://schemas.openxmlformats.org/markup-compatibility/2006">
    <mc:Choice Requires="x15">
      <x15ac:absPath xmlns:x15ac="http://schemas.microsoft.com/office/spreadsheetml/2010/11/ac" url="https://d.docs.live.net/a796b99fb845a499/Desktop/a Practical Accounting/a Practical Managerial Acct/Drafts/Final Approved/To Eyler/1 Intro/"/>
    </mc:Choice>
  </mc:AlternateContent>
  <xr:revisionPtr revIDLastSave="0" documentId="8_{1E64781B-573A-42EE-92CE-FE409F313067}" xr6:coauthVersionLast="47" xr6:coauthVersionMax="47" xr10:uidLastSave="{00000000-0000-0000-0000-000000000000}"/>
  <bookViews>
    <workbookView xWindow="-120" yWindow="-120" windowWidth="24240" windowHeight="13020" xr2:uid="{00000000-000D-0000-FFFF-FFFF00000000}"/>
  </bookViews>
  <sheets>
    <sheet name="Cover" sheetId="8" r:id="rId1"/>
    <sheet name="Overview" sheetId="37" r:id="rId2"/>
    <sheet name="Decision Making" sheetId="51" r:id="rId3"/>
    <sheet name="Over Cost" sheetId="50" r:id="rId4"/>
    <sheet name="Chains &amp; Costs" sheetId="48" r:id="rId5"/>
    <sheet name="BASE" sheetId="49" r:id="rId6"/>
    <sheet name="Frameworks" sheetId="52" r:id="rId7"/>
    <sheet name="Ethics" sheetId="41" r:id="rId8"/>
    <sheet name="One Formula" sheetId="32" r:id="rId9"/>
    <sheet name="One Formula Drill" sheetId="43" r:id="rId10"/>
    <sheet name="One Formula Key" sheetId="44" r:id="rId11"/>
    <sheet name="One Method" sheetId="29" r:id="rId12"/>
    <sheet name="One Method Drill" sheetId="42" r:id="rId13"/>
    <sheet name="One Graph" sheetId="1" r:id="rId14"/>
    <sheet name="Calcer" sheetId="2" state="hidden" r:id="rId15"/>
    <sheet name="grapher" sheetId="3" state="hidden" r:id="rId16"/>
  </sheets>
  <definedNames>
    <definedName name="_xlnm.Print_Area" localSheetId="5">BASE!$A$1:$H$34</definedName>
    <definedName name="_xlnm.Print_Area" localSheetId="4">'Chains &amp; Costs'!$A$2:$J$22</definedName>
    <definedName name="_xlnm.Print_Area" localSheetId="0">Cover!$B$2:$F$19</definedName>
    <definedName name="_xlnm.Print_Area" localSheetId="2">'Decision Making'!$A$2:$W$16</definedName>
    <definedName name="_xlnm.Print_Area" localSheetId="6">Frameworks!$A$1:$AQ$30</definedName>
    <definedName name="_xlnm.Print_Area" localSheetId="8">'One Formula'!$A$1:$A$10</definedName>
    <definedName name="_xlnm.Print_Area" localSheetId="13">'One Graph'!$A$1:$N$32</definedName>
    <definedName name="_xlnm.Print_Area" localSheetId="11">'One Method'!$A$1:$G$23</definedName>
    <definedName name="_xlnm.Print_Area" localSheetId="3">'Over Cost'!$A$2:$F$22</definedName>
    <definedName name="_xlnm.Print_Area" localSheetId="1">Overview!$A$1:$B$25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8" l="1"/>
  <c r="E22" i="48" l="1"/>
  <c r="C22" i="48"/>
  <c r="B22" i="48"/>
  <c r="E34" i="49"/>
  <c r="E33" i="49"/>
  <c r="H33" i="49"/>
  <c r="H32" i="49"/>
  <c r="G26" i="49"/>
  <c r="E32" i="49"/>
  <c r="E31" i="49"/>
  <c r="D27" i="49"/>
  <c r="D26" i="49"/>
  <c r="E25" i="49"/>
  <c r="E21" i="49"/>
  <c r="H21" i="49" s="1"/>
  <c r="G28" i="49" s="1"/>
  <c r="C22" i="49"/>
  <c r="E16" i="49"/>
  <c r="E19" i="49" s="1"/>
  <c r="H19" i="49" s="1"/>
  <c r="H13" i="49"/>
  <c r="H7" i="49"/>
  <c r="H9" i="49"/>
  <c r="H5" i="49"/>
  <c r="H21" i="48"/>
  <c r="H19" i="48"/>
  <c r="H20" i="48" s="1"/>
  <c r="J28" i="44"/>
  <c r="I28" i="44"/>
  <c r="J27" i="44"/>
  <c r="B27" i="44"/>
  <c r="J26" i="44"/>
  <c r="B26" i="44"/>
  <c r="B28" i="44" s="1"/>
  <c r="J25" i="44"/>
  <c r="B25" i="44"/>
  <c r="B20" i="44"/>
  <c r="B17" i="44"/>
  <c r="B16" i="44"/>
  <c r="B18" i="44" s="1"/>
  <c r="J12" i="44"/>
  <c r="B12" i="44"/>
  <c r="J11" i="44"/>
  <c r="B11" i="44"/>
  <c r="J10" i="44"/>
  <c r="I10" i="44"/>
  <c r="J9" i="44"/>
  <c r="E9" i="44"/>
  <c r="J8" i="44"/>
  <c r="B8" i="44"/>
  <c r="J7" i="44"/>
  <c r="I7" i="44"/>
  <c r="J6" i="44"/>
  <c r="E6" i="44"/>
  <c r="J5" i="44"/>
  <c r="B5" i="44"/>
  <c r="J28" i="43"/>
  <c r="J27" i="43"/>
  <c r="J26" i="43"/>
  <c r="J25" i="43"/>
  <c r="J12" i="43"/>
  <c r="J11" i="43"/>
  <c r="J10" i="43"/>
  <c r="J9" i="43"/>
  <c r="J7" i="43"/>
  <c r="J6" i="43"/>
  <c r="J5" i="43"/>
  <c r="K21" i="42"/>
  <c r="H21" i="42"/>
  <c r="Q20" i="42"/>
  <c r="Q21" i="42" s="1"/>
  <c r="N20" i="42"/>
  <c r="N21" i="42" s="1"/>
  <c r="L20" i="42"/>
  <c r="L23" i="42" s="1"/>
  <c r="L24" i="42" s="1"/>
  <c r="K20" i="42"/>
  <c r="H20" i="42"/>
  <c r="I20" i="42" s="1"/>
  <c r="E20" i="42"/>
  <c r="E21" i="42" s="1"/>
  <c r="B20" i="42"/>
  <c r="B21" i="42" s="1"/>
  <c r="R19" i="42"/>
  <c r="O19" i="42"/>
  <c r="L19" i="42"/>
  <c r="I19" i="42"/>
  <c r="F19" i="42"/>
  <c r="C19" i="42"/>
  <c r="R18" i="42"/>
  <c r="O18" i="42"/>
  <c r="L18" i="42"/>
  <c r="I18" i="42"/>
  <c r="F18" i="42"/>
  <c r="C18" i="42"/>
  <c r="B8" i="42"/>
  <c r="C7" i="42"/>
  <c r="C10" i="42" s="1"/>
  <c r="C11" i="42" s="1"/>
  <c r="B7" i="42"/>
  <c r="C6" i="42"/>
  <c r="C5" i="42"/>
  <c r="D28" i="49" l="1"/>
  <c r="D29" i="49"/>
  <c r="H22" i="49"/>
  <c r="H22" i="48"/>
  <c r="B21" i="44"/>
  <c r="B19" i="44"/>
  <c r="I21" i="42"/>
  <c r="I23" i="42"/>
  <c r="I24" i="42" s="1"/>
  <c r="C8" i="42"/>
  <c r="C20" i="42"/>
  <c r="O20" i="42"/>
  <c r="F20" i="42"/>
  <c r="R20" i="42"/>
  <c r="L21" i="42"/>
  <c r="E30" i="49" l="1"/>
  <c r="G27" i="49" s="1"/>
  <c r="H29" i="49" s="1"/>
  <c r="H30" i="49" s="1"/>
  <c r="H34" i="49" s="1"/>
  <c r="C23" i="42"/>
  <c r="C24" i="42" s="1"/>
  <c r="C21" i="42"/>
  <c r="F23" i="42"/>
  <c r="F24" i="42" s="1"/>
  <c r="F21" i="42"/>
  <c r="R23" i="42"/>
  <c r="R24" i="42" s="1"/>
  <c r="R21" i="42"/>
  <c r="O21" i="42"/>
  <c r="O23" i="42"/>
  <c r="O24" i="42" s="1"/>
  <c r="B1" i="2" l="1"/>
  <c r="C12" i="3" s="1"/>
  <c r="B2" i="2"/>
  <c r="B15" i="3" s="1"/>
  <c r="A3" i="2"/>
  <c r="B3" i="2"/>
  <c r="X13" i="3" s="1"/>
  <c r="C11" i="3"/>
  <c r="D11" i="3" s="1"/>
  <c r="C10" i="3"/>
  <c r="D10" i="3" s="1"/>
  <c r="E10" i="3" s="1"/>
  <c r="F10" i="3" s="1"/>
  <c r="G10" i="3" s="1"/>
  <c r="H10" i="3" s="1"/>
  <c r="I10" i="3" s="1"/>
  <c r="J10" i="3" s="1"/>
  <c r="K10" i="3" s="1"/>
  <c r="L10" i="3" s="1"/>
  <c r="M10" i="3" s="1"/>
  <c r="N10" i="3" s="1"/>
  <c r="O10" i="3" s="1"/>
  <c r="P10" i="3" s="1"/>
  <c r="Q10" i="3" s="1"/>
  <c r="R10" i="3" s="1"/>
  <c r="S10" i="3" s="1"/>
  <c r="T10" i="3" s="1"/>
  <c r="U10" i="3" s="1"/>
  <c r="V10" i="3" s="1"/>
  <c r="W10" i="3" s="1"/>
  <c r="X10" i="3" s="1"/>
  <c r="Y10" i="3" s="1"/>
  <c r="Z10" i="3" s="1"/>
  <c r="AA10" i="3" s="1"/>
  <c r="AB10" i="3" s="1"/>
  <c r="AC10" i="3" s="1"/>
  <c r="AD10" i="3" s="1"/>
  <c r="AE10" i="3" s="1"/>
  <c r="AF10" i="3" s="1"/>
  <c r="AG10" i="3" s="1"/>
  <c r="AH10" i="3" s="1"/>
  <c r="AI10" i="3" s="1"/>
  <c r="AJ10" i="3" s="1"/>
  <c r="AK10" i="3" s="1"/>
  <c r="AL10" i="3" s="1"/>
  <c r="AM10" i="3" s="1"/>
  <c r="AN10" i="3" s="1"/>
  <c r="AO10" i="3" s="1"/>
  <c r="AP10" i="3" s="1"/>
  <c r="AQ10" i="3" s="1"/>
  <c r="AR10" i="3" s="1"/>
  <c r="AS10" i="3" s="1"/>
  <c r="AT10" i="3" s="1"/>
  <c r="AU10" i="3" s="1"/>
  <c r="AV10" i="3" s="1"/>
  <c r="AW10" i="3" s="1"/>
  <c r="AX10" i="3" s="1"/>
  <c r="AY10" i="3" s="1"/>
  <c r="AZ10" i="3" s="1"/>
  <c r="BA10" i="3" s="1"/>
  <c r="BB10" i="3" s="1"/>
  <c r="BC10" i="3" s="1"/>
  <c r="BD10" i="3" s="1"/>
  <c r="BE10" i="3" s="1"/>
  <c r="BF10" i="3" s="1"/>
  <c r="BG10" i="3" s="1"/>
  <c r="BH10" i="3" s="1"/>
  <c r="BI10" i="3" s="1"/>
  <c r="BJ10" i="3" s="1"/>
  <c r="BK10" i="3" s="1"/>
  <c r="BL10" i="3" s="1"/>
  <c r="BM10" i="3" s="1"/>
  <c r="BN10" i="3" s="1"/>
  <c r="BO10" i="3" s="1"/>
  <c r="BP10" i="3" s="1"/>
  <c r="BQ10" i="3" s="1"/>
  <c r="BR10" i="3" s="1"/>
  <c r="BS10" i="3" s="1"/>
  <c r="BT10" i="3" s="1"/>
  <c r="BU10" i="3" s="1"/>
  <c r="BV10" i="3" s="1"/>
  <c r="BW10" i="3" s="1"/>
  <c r="BX10" i="3" s="1"/>
  <c r="BY10" i="3" s="1"/>
  <c r="BZ10" i="3" s="1"/>
  <c r="CA10" i="3" s="1"/>
  <c r="CB10" i="3" s="1"/>
  <c r="CC10" i="3" s="1"/>
  <c r="CD10" i="3" s="1"/>
  <c r="CE10" i="3" s="1"/>
  <c r="CF10" i="3" s="1"/>
  <c r="CG10" i="3" s="1"/>
  <c r="CH10" i="3" s="1"/>
  <c r="CI10" i="3" s="1"/>
  <c r="CJ10" i="3" s="1"/>
  <c r="CK10" i="3" s="1"/>
  <c r="CL10" i="3" s="1"/>
  <c r="CM10" i="3" s="1"/>
  <c r="CN10" i="3" s="1"/>
  <c r="CO10" i="3" s="1"/>
  <c r="CP10" i="3" s="1"/>
  <c r="CQ10" i="3" s="1"/>
  <c r="CR10" i="3" s="1"/>
  <c r="CS10" i="3" s="1"/>
  <c r="CT10" i="3" s="1"/>
  <c r="CU10" i="3" s="1"/>
  <c r="CV10" i="3" s="1"/>
  <c r="CW10" i="3" s="1"/>
  <c r="CX10" i="3" s="1"/>
  <c r="CY10" i="3" s="1"/>
  <c r="CZ10" i="3" s="1"/>
  <c r="DA10" i="3" s="1"/>
  <c r="DB10" i="3" s="1"/>
  <c r="DC10" i="3" s="1"/>
  <c r="DD10" i="3" s="1"/>
  <c r="DE10" i="3" s="1"/>
  <c r="DF10" i="3" s="1"/>
  <c r="DG10" i="3" s="1"/>
  <c r="DH10" i="3" s="1"/>
  <c r="DI10" i="3" s="1"/>
  <c r="DJ10" i="3" s="1"/>
  <c r="DK10" i="3" s="1"/>
  <c r="DL10" i="3" s="1"/>
  <c r="DM10" i="3" s="1"/>
  <c r="DN10" i="3" s="1"/>
  <c r="DO10" i="3" s="1"/>
  <c r="DP10" i="3" s="1"/>
  <c r="DQ10" i="3" s="1"/>
  <c r="DR10" i="3" s="1"/>
  <c r="B12" i="1"/>
  <c r="B13" i="1" s="1"/>
  <c r="D25" i="1" s="1"/>
  <c r="C8" i="1"/>
  <c r="C10" i="1"/>
  <c r="C15" i="1"/>
  <c r="D15" i="1" s="1"/>
  <c r="B21" i="1"/>
  <c r="B24" i="1" s="1"/>
  <c r="B22" i="1"/>
  <c r="B25" i="1" s="1"/>
  <c r="D13" i="3"/>
  <c r="R13" i="3"/>
  <c r="DJ13" i="3"/>
  <c r="AE13" i="3"/>
  <c r="Q13" i="3" l="1"/>
  <c r="CM13" i="3"/>
  <c r="BL13" i="3"/>
  <c r="H25" i="1"/>
  <c r="BC13" i="3"/>
  <c r="BY13" i="3"/>
  <c r="BU13" i="3"/>
  <c r="AM13" i="3"/>
  <c r="CN13" i="3"/>
  <c r="AX13" i="3"/>
  <c r="CT13" i="3"/>
  <c r="AR13" i="3"/>
  <c r="BK13" i="3"/>
  <c r="BA13" i="3"/>
  <c r="I13" i="3"/>
  <c r="CI13" i="3"/>
  <c r="CJ13" i="3"/>
  <c r="CK13" i="3"/>
  <c r="DF13" i="3"/>
  <c r="BJ13" i="3"/>
  <c r="AA13" i="3"/>
  <c r="CA13" i="3"/>
  <c r="AS13" i="3"/>
  <c r="BD13" i="3"/>
  <c r="DM13" i="3"/>
  <c r="CS13" i="3"/>
  <c r="C13" i="3"/>
  <c r="CG13" i="3"/>
  <c r="AF13" i="3"/>
  <c r="BF13" i="3"/>
  <c r="CR13" i="3"/>
  <c r="AG13" i="3"/>
  <c r="CW13" i="3"/>
  <c r="AZ13" i="3"/>
  <c r="P13" i="3"/>
  <c r="AT13" i="3"/>
  <c r="DI13" i="3"/>
  <c r="BZ13" i="3"/>
  <c r="L13" i="3"/>
  <c r="C12" i="1"/>
  <c r="C13" i="1" s="1"/>
  <c r="CY13" i="3"/>
  <c r="CX13" i="3"/>
  <c r="V13" i="3"/>
  <c r="CL13" i="3"/>
  <c r="AO13" i="3"/>
  <c r="BI13" i="3"/>
  <c r="H13" i="3"/>
  <c r="S13" i="3"/>
  <c r="CB13" i="3"/>
  <c r="U13" i="3"/>
  <c r="CP13" i="3"/>
  <c r="AP13" i="3"/>
  <c r="AH13" i="3"/>
  <c r="AY13" i="3"/>
  <c r="DA13" i="3"/>
  <c r="BV13" i="3"/>
  <c r="J13" i="3"/>
  <c r="CH13" i="3"/>
  <c r="CU13" i="3"/>
  <c r="AL13" i="3"/>
  <c r="CQ13" i="3"/>
  <c r="G13" i="3"/>
  <c r="BR13" i="3"/>
  <c r="BW13" i="3"/>
  <c r="CZ13" i="3"/>
  <c r="O13" i="3"/>
  <c r="BB13" i="3"/>
  <c r="DD13" i="3"/>
  <c r="DE13" i="3"/>
  <c r="N13" i="3"/>
  <c r="BN13" i="3"/>
  <c r="CD13" i="3"/>
  <c r="F13" i="3"/>
  <c r="DB13" i="3"/>
  <c r="DP13" i="3"/>
  <c r="Y13" i="3"/>
  <c r="Z13" i="3"/>
  <c r="AD13" i="3"/>
  <c r="AV13" i="3"/>
  <c r="DH13" i="3"/>
  <c r="CV13" i="3"/>
  <c r="CC13" i="3"/>
  <c r="AB13" i="3"/>
  <c r="BT13" i="3"/>
  <c r="AQ13" i="3"/>
  <c r="DN13" i="3"/>
  <c r="CF13" i="3"/>
  <c r="K13" i="3"/>
  <c r="DO13" i="3"/>
  <c r="BM13" i="3"/>
  <c r="AN13" i="3"/>
  <c r="W13" i="3"/>
  <c r="BG13" i="3"/>
  <c r="DL13" i="3"/>
  <c r="DK13" i="3"/>
  <c r="BS13" i="3"/>
  <c r="AK13" i="3"/>
  <c r="E13" i="3"/>
  <c r="BO13" i="3"/>
  <c r="AI13" i="3"/>
  <c r="BQ13" i="3"/>
  <c r="AJ13" i="3"/>
  <c r="B13" i="3"/>
  <c r="B14" i="3" s="1"/>
  <c r="BP13" i="3"/>
  <c r="DG13" i="3"/>
  <c r="CE13" i="3"/>
  <c r="DC13" i="3"/>
  <c r="DQ13" i="3"/>
  <c r="BE13" i="3"/>
  <c r="AW13" i="3"/>
  <c r="CO13" i="3"/>
  <c r="AC13" i="3"/>
  <c r="DR13" i="3"/>
  <c r="BX13" i="3"/>
  <c r="T13" i="3"/>
  <c r="BH13" i="3"/>
  <c r="D15" i="3"/>
  <c r="D14" i="3" s="1"/>
  <c r="C15" i="3"/>
  <c r="B28" i="1"/>
  <c r="G28" i="1" s="1"/>
  <c r="B12" i="3"/>
  <c r="E11" i="3"/>
  <c r="AU13" i="3"/>
  <c r="M13" i="3"/>
  <c r="D12" i="3"/>
  <c r="D22" i="1"/>
  <c r="H22" i="1" s="1"/>
  <c r="D6" i="1"/>
  <c r="C14" i="3" l="1"/>
  <c r="B31" i="1"/>
  <c r="C17" i="1"/>
  <c r="E31" i="1" s="1"/>
  <c r="E15" i="3"/>
  <c r="E14" i="3" s="1"/>
  <c r="E12" i="3"/>
  <c r="F11" i="3"/>
  <c r="B4" i="2"/>
  <c r="D8" i="1"/>
  <c r="D10" i="1"/>
  <c r="H31" i="1" l="1"/>
  <c r="G11" i="3"/>
  <c r="F15" i="3"/>
  <c r="F14" i="3" s="1"/>
  <c r="F12" i="3"/>
  <c r="D28" i="1"/>
  <c r="D12" i="1"/>
  <c r="G15" i="3" l="1"/>
  <c r="G14" i="3" s="1"/>
  <c r="H11" i="3"/>
  <c r="G12" i="3"/>
  <c r="D13" i="1"/>
  <c r="D17" i="1"/>
  <c r="K28" i="1"/>
  <c r="E28" i="1"/>
  <c r="H15" i="3" l="1"/>
  <c r="H14" i="3" s="1"/>
  <c r="I11" i="3"/>
  <c r="H12" i="3"/>
  <c r="I12" i="3" l="1"/>
  <c r="I15" i="3"/>
  <c r="I14" i="3" s="1"/>
  <c r="J11" i="3"/>
  <c r="J15" i="3" l="1"/>
  <c r="J14" i="3" s="1"/>
  <c r="J12" i="3"/>
  <c r="K11" i="3"/>
  <c r="L11" i="3" l="1"/>
  <c r="K15" i="3"/>
  <c r="K14" i="3" s="1"/>
  <c r="K12" i="3"/>
  <c r="L15" i="3" l="1"/>
  <c r="L14" i="3" s="1"/>
  <c r="M11" i="3"/>
  <c r="L12" i="3"/>
  <c r="M12" i="3" l="1"/>
  <c r="M15" i="3"/>
  <c r="M14" i="3" s="1"/>
  <c r="N11" i="3"/>
  <c r="N12" i="3" l="1"/>
  <c r="O11" i="3"/>
  <c r="N15" i="3"/>
  <c r="N14" i="3" s="1"/>
  <c r="O15" i="3" l="1"/>
  <c r="O14" i="3" s="1"/>
  <c r="P11" i="3"/>
  <c r="O12" i="3"/>
  <c r="Q11" i="3" l="1"/>
  <c r="P15" i="3"/>
  <c r="P14" i="3" s="1"/>
  <c r="P12" i="3"/>
  <c r="Q15" i="3" l="1"/>
  <c r="Q14" i="3" s="1"/>
  <c r="Q12" i="3"/>
  <c r="R11" i="3"/>
  <c r="R12" i="3" l="1"/>
  <c r="S11" i="3"/>
  <c r="R15" i="3"/>
  <c r="R14" i="3" s="1"/>
  <c r="S15" i="3" l="1"/>
  <c r="S14" i="3" s="1"/>
  <c r="T11" i="3"/>
  <c r="S12" i="3"/>
  <c r="U11" i="3" l="1"/>
  <c r="T15" i="3"/>
  <c r="T14" i="3" s="1"/>
  <c r="T12" i="3"/>
  <c r="U15" i="3" l="1"/>
  <c r="U14" i="3" s="1"/>
  <c r="V11" i="3"/>
  <c r="U12" i="3"/>
  <c r="V12" i="3" l="1"/>
  <c r="W11" i="3"/>
  <c r="V15" i="3"/>
  <c r="V14" i="3" s="1"/>
  <c r="X11" i="3" l="1"/>
  <c r="W12" i="3"/>
  <c r="W15" i="3"/>
  <c r="W14" i="3" s="1"/>
  <c r="X12" i="3" l="1"/>
  <c r="X15" i="3"/>
  <c r="X14" i="3" s="1"/>
  <c r="Y11" i="3"/>
  <c r="Y15" i="3" l="1"/>
  <c r="Y14" i="3" s="1"/>
  <c r="Y12" i="3"/>
  <c r="Z11" i="3"/>
  <c r="Z12" i="3" l="1"/>
  <c r="AA11" i="3"/>
  <c r="Z15" i="3"/>
  <c r="Z14" i="3" s="1"/>
  <c r="AA15" i="3" l="1"/>
  <c r="AA14" i="3" s="1"/>
  <c r="AB11" i="3"/>
  <c r="AA12" i="3"/>
  <c r="AC11" i="3" l="1"/>
  <c r="AB15" i="3"/>
  <c r="AB14" i="3" s="1"/>
  <c r="AB12" i="3"/>
  <c r="AC15" i="3" l="1"/>
  <c r="AC14" i="3" s="1"/>
  <c r="AD11" i="3"/>
  <c r="AC12" i="3"/>
  <c r="AD12" i="3" l="1"/>
  <c r="AE11" i="3"/>
  <c r="AD15" i="3"/>
  <c r="AD14" i="3" s="1"/>
  <c r="AE12" i="3" l="1"/>
  <c r="AE15" i="3"/>
  <c r="AE14" i="3" s="1"/>
  <c r="AF11" i="3"/>
  <c r="AF12" i="3" l="1"/>
  <c r="AF15" i="3"/>
  <c r="AF14" i="3" s="1"/>
  <c r="AG11" i="3"/>
  <c r="AH11" i="3" l="1"/>
  <c r="AG15" i="3"/>
  <c r="AG14" i="3" s="1"/>
  <c r="AG12" i="3"/>
  <c r="AH12" i="3" l="1"/>
  <c r="AH15" i="3"/>
  <c r="AH14" i="3" s="1"/>
  <c r="AI11" i="3"/>
  <c r="AI15" i="3" l="1"/>
  <c r="AI14" i="3" s="1"/>
  <c r="AJ11" i="3"/>
  <c r="AI12" i="3"/>
  <c r="AK11" i="3" l="1"/>
  <c r="AJ15" i="3"/>
  <c r="AJ14" i="3" s="1"/>
  <c r="AJ12" i="3"/>
  <c r="AL11" i="3" l="1"/>
  <c r="AK15" i="3"/>
  <c r="AK14" i="3" s="1"/>
  <c r="AK12" i="3"/>
  <c r="AL15" i="3" l="1"/>
  <c r="AL14" i="3" s="1"/>
  <c r="AM11" i="3"/>
  <c r="AL12" i="3"/>
  <c r="AM12" i="3" l="1"/>
  <c r="AM15" i="3"/>
  <c r="AM14" i="3" s="1"/>
  <c r="AN11" i="3"/>
  <c r="AN12" i="3" l="1"/>
  <c r="AN15" i="3"/>
  <c r="AN14" i="3" s="1"/>
  <c r="AO11" i="3"/>
  <c r="AO15" i="3" l="1"/>
  <c r="AO14" i="3" s="1"/>
  <c r="AO12" i="3"/>
  <c r="AP11" i="3"/>
  <c r="AP15" i="3" l="1"/>
  <c r="AP14" i="3" s="1"/>
  <c r="AQ11" i="3"/>
  <c r="AP12" i="3"/>
  <c r="AQ15" i="3" l="1"/>
  <c r="AQ14" i="3" s="1"/>
  <c r="AQ12" i="3"/>
  <c r="AR11" i="3"/>
  <c r="AR12" i="3" l="1"/>
  <c r="AR15" i="3"/>
  <c r="AR14" i="3" s="1"/>
  <c r="AS11" i="3"/>
  <c r="AS12" i="3" l="1"/>
  <c r="AS15" i="3"/>
  <c r="AS14" i="3" s="1"/>
  <c r="AT11" i="3"/>
  <c r="AU11" i="3" l="1"/>
  <c r="AT12" i="3"/>
  <c r="AT15" i="3"/>
  <c r="AT14" i="3" s="1"/>
  <c r="AU15" i="3" l="1"/>
  <c r="AU14" i="3" s="1"/>
  <c r="AU12" i="3"/>
  <c r="AV11" i="3"/>
  <c r="AV12" i="3" l="1"/>
  <c r="AV15" i="3"/>
  <c r="AV14" i="3" s="1"/>
  <c r="AW11" i="3"/>
  <c r="AW15" i="3" l="1"/>
  <c r="AW14" i="3" s="1"/>
  <c r="AX11" i="3"/>
  <c r="AW12" i="3"/>
  <c r="AX15" i="3" l="1"/>
  <c r="AX14" i="3" s="1"/>
  <c r="AY11" i="3"/>
  <c r="AX12" i="3"/>
  <c r="AY15" i="3" l="1"/>
  <c r="AY14" i="3" s="1"/>
  <c r="AY12" i="3"/>
  <c r="AZ11" i="3"/>
  <c r="BA11" i="3" l="1"/>
  <c r="AZ15" i="3"/>
  <c r="AZ14" i="3" s="1"/>
  <c r="AZ12" i="3"/>
  <c r="BA12" i="3" l="1"/>
  <c r="BA15" i="3"/>
  <c r="BA14" i="3" s="1"/>
  <c r="BB11" i="3"/>
  <c r="BB12" i="3" l="1"/>
  <c r="BC11" i="3"/>
  <c r="BB15" i="3"/>
  <c r="BB14" i="3" s="1"/>
  <c r="BC12" i="3" l="1"/>
  <c r="BC15" i="3"/>
  <c r="BC14" i="3" s="1"/>
  <c r="BD11" i="3"/>
  <c r="BD12" i="3" l="1"/>
  <c r="BD15" i="3"/>
  <c r="BD14" i="3" s="1"/>
  <c r="BE11" i="3"/>
  <c r="BF11" i="3" l="1"/>
  <c r="BE15" i="3"/>
  <c r="BE14" i="3" s="1"/>
  <c r="BE12" i="3"/>
  <c r="BF12" i="3" l="1"/>
  <c r="BG11" i="3"/>
  <c r="BF15" i="3"/>
  <c r="BF14" i="3" s="1"/>
  <c r="BG15" i="3" l="1"/>
  <c r="BG14" i="3" s="1"/>
  <c r="BH11" i="3"/>
  <c r="BG12" i="3"/>
  <c r="BH12" i="3" l="1"/>
  <c r="BI11" i="3"/>
  <c r="BH15" i="3"/>
  <c r="BH14" i="3" s="1"/>
  <c r="BI12" i="3" l="1"/>
  <c r="BI15" i="3"/>
  <c r="BI14" i="3" s="1"/>
  <c r="BJ11" i="3"/>
  <c r="BJ15" i="3" l="1"/>
  <c r="BJ14" i="3" s="1"/>
  <c r="BK11" i="3"/>
  <c r="BJ12" i="3"/>
  <c r="BK15" i="3" l="1"/>
  <c r="BK14" i="3" s="1"/>
  <c r="BL11" i="3"/>
  <c r="BK12" i="3"/>
  <c r="BL12" i="3" l="1"/>
  <c r="BM11" i="3"/>
  <c r="BL15" i="3"/>
  <c r="BL14" i="3" s="1"/>
  <c r="BN11" i="3" l="1"/>
  <c r="BM12" i="3"/>
  <c r="BM15" i="3"/>
  <c r="BM14" i="3" s="1"/>
  <c r="BN12" i="3" l="1"/>
  <c r="BO11" i="3"/>
  <c r="BN15" i="3"/>
  <c r="BN14" i="3" s="1"/>
  <c r="BO15" i="3" l="1"/>
  <c r="BO14" i="3" s="1"/>
  <c r="BO12" i="3"/>
  <c r="BP11" i="3"/>
  <c r="BQ11" i="3" l="1"/>
  <c r="BP12" i="3"/>
  <c r="BP15" i="3"/>
  <c r="BP14" i="3" s="1"/>
  <c r="BQ15" i="3" l="1"/>
  <c r="BQ14" i="3" s="1"/>
  <c r="BQ12" i="3"/>
  <c r="BR11" i="3"/>
  <c r="BR12" i="3" l="1"/>
  <c r="BR15" i="3"/>
  <c r="BR14" i="3" s="1"/>
  <c r="BS11" i="3"/>
  <c r="BS12" i="3" l="1"/>
  <c r="BT11" i="3"/>
  <c r="BS15" i="3"/>
  <c r="BS14" i="3" s="1"/>
  <c r="BU11" i="3" l="1"/>
  <c r="BT12" i="3"/>
  <c r="BT15" i="3"/>
  <c r="BT14" i="3" s="1"/>
  <c r="BU12" i="3" l="1"/>
  <c r="BV11" i="3"/>
  <c r="BU15" i="3"/>
  <c r="BU14" i="3" s="1"/>
  <c r="BW11" i="3" l="1"/>
  <c r="BV12" i="3"/>
  <c r="BV15" i="3"/>
  <c r="BV14" i="3" s="1"/>
  <c r="BW12" i="3" l="1"/>
  <c r="BX11" i="3"/>
  <c r="BW15" i="3"/>
  <c r="BW14" i="3" s="1"/>
  <c r="BY11" i="3" l="1"/>
  <c r="BX15" i="3"/>
  <c r="BX14" i="3" s="1"/>
  <c r="BX12" i="3"/>
  <c r="BY12" i="3" l="1"/>
  <c r="BZ11" i="3"/>
  <c r="BY15" i="3"/>
  <c r="BY14" i="3" s="1"/>
  <c r="BZ15" i="3" l="1"/>
  <c r="BZ14" i="3" s="1"/>
  <c r="BZ12" i="3"/>
  <c r="CA11" i="3"/>
  <c r="CB11" i="3" l="1"/>
  <c r="CA15" i="3"/>
  <c r="CA14" i="3" s="1"/>
  <c r="CA12" i="3"/>
  <c r="CB12" i="3" l="1"/>
  <c r="CC11" i="3"/>
  <c r="CB15" i="3"/>
  <c r="CB14" i="3" s="1"/>
  <c r="CD11" i="3" l="1"/>
  <c r="CC12" i="3"/>
  <c r="CC15" i="3"/>
  <c r="CC14" i="3" s="1"/>
  <c r="CD12" i="3" l="1"/>
  <c r="CD15" i="3"/>
  <c r="CD14" i="3" s="1"/>
  <c r="CE11" i="3"/>
  <c r="CF11" i="3" l="1"/>
  <c r="CE15" i="3"/>
  <c r="CE14" i="3" s="1"/>
  <c r="CE12" i="3"/>
  <c r="CF12" i="3" l="1"/>
  <c r="CG11" i="3"/>
  <c r="CF15" i="3"/>
  <c r="CF14" i="3" s="1"/>
  <c r="CG12" i="3" l="1"/>
  <c r="CG15" i="3"/>
  <c r="CG14" i="3" s="1"/>
  <c r="CH11" i="3"/>
  <c r="CI11" i="3" l="1"/>
  <c r="CH12" i="3"/>
  <c r="CH15" i="3"/>
  <c r="CH14" i="3" s="1"/>
  <c r="CI15" i="3" l="1"/>
  <c r="CI14" i="3" s="1"/>
  <c r="CJ11" i="3"/>
  <c r="CI12" i="3"/>
  <c r="CJ12" i="3" l="1"/>
  <c r="CK11" i="3"/>
  <c r="CJ15" i="3"/>
  <c r="CJ14" i="3" s="1"/>
  <c r="CL11" i="3" l="1"/>
  <c r="CK12" i="3"/>
  <c r="CK15" i="3"/>
  <c r="CK14" i="3" s="1"/>
  <c r="CM11" i="3" l="1"/>
  <c r="CL12" i="3"/>
  <c r="CL15" i="3"/>
  <c r="CL14" i="3" s="1"/>
  <c r="CN11" i="3" l="1"/>
  <c r="CM12" i="3"/>
  <c r="CM15" i="3"/>
  <c r="CM14" i="3" s="1"/>
  <c r="CO11" i="3" l="1"/>
  <c r="CN15" i="3"/>
  <c r="CN14" i="3" s="1"/>
  <c r="CN12" i="3"/>
  <c r="CP11" i="3" l="1"/>
  <c r="CO12" i="3"/>
  <c r="CO15" i="3"/>
  <c r="CO14" i="3" s="1"/>
  <c r="CQ11" i="3" l="1"/>
  <c r="CP12" i="3"/>
  <c r="CP15" i="3"/>
  <c r="CP14" i="3" s="1"/>
  <c r="CR11" i="3" l="1"/>
  <c r="CQ15" i="3"/>
  <c r="CQ14" i="3" s="1"/>
  <c r="CQ12" i="3"/>
  <c r="CS11" i="3" l="1"/>
  <c r="CR12" i="3"/>
  <c r="CR15" i="3"/>
  <c r="CR14" i="3" s="1"/>
  <c r="CS12" i="3" l="1"/>
  <c r="CS15" i="3"/>
  <c r="CS14" i="3" s="1"/>
  <c r="CT11" i="3"/>
  <c r="CU11" i="3" l="1"/>
  <c r="CT12" i="3"/>
  <c r="CT15" i="3"/>
  <c r="CT14" i="3" s="1"/>
  <c r="CV11" i="3" l="1"/>
  <c r="CU12" i="3"/>
  <c r="CU15" i="3"/>
  <c r="CU14" i="3" s="1"/>
  <c r="CV12" i="3" l="1"/>
  <c r="CW11" i="3"/>
  <c r="CV15" i="3"/>
  <c r="CV14" i="3" s="1"/>
  <c r="CX11" i="3" l="1"/>
  <c r="CW12" i="3"/>
  <c r="CW15" i="3"/>
  <c r="CW14" i="3" s="1"/>
  <c r="CY11" i="3" l="1"/>
  <c r="CX12" i="3"/>
  <c r="CX15" i="3"/>
  <c r="CX14" i="3" s="1"/>
  <c r="CZ11" i="3" l="1"/>
  <c r="CY12" i="3"/>
  <c r="CY15" i="3"/>
  <c r="CY14" i="3" s="1"/>
  <c r="CZ12" i="3" l="1"/>
  <c r="DA11" i="3"/>
  <c r="CZ15" i="3"/>
  <c r="CZ14" i="3" s="1"/>
  <c r="DA12" i="3" l="1"/>
  <c r="DA15" i="3"/>
  <c r="DA14" i="3" s="1"/>
  <c r="DB11" i="3"/>
  <c r="DB12" i="3" l="1"/>
  <c r="DB15" i="3"/>
  <c r="DB14" i="3" s="1"/>
  <c r="DC11" i="3"/>
  <c r="DD11" i="3" l="1"/>
  <c r="DC15" i="3"/>
  <c r="DC14" i="3" s="1"/>
  <c r="DC12" i="3"/>
  <c r="DE11" i="3" l="1"/>
  <c r="DD12" i="3"/>
  <c r="DD15" i="3"/>
  <c r="DD14" i="3" s="1"/>
  <c r="DE15" i="3" l="1"/>
  <c r="DE14" i="3" s="1"/>
  <c r="DF11" i="3"/>
  <c r="DE12" i="3"/>
  <c r="DG11" i="3" l="1"/>
  <c r="DF12" i="3"/>
  <c r="DF15" i="3"/>
  <c r="DF14" i="3" s="1"/>
  <c r="DG15" i="3" l="1"/>
  <c r="DG14" i="3" s="1"/>
  <c r="DG12" i="3"/>
  <c r="DH11" i="3"/>
  <c r="DI11" i="3" l="1"/>
  <c r="DH15" i="3"/>
  <c r="DH14" i="3" s="1"/>
  <c r="DH12" i="3"/>
  <c r="DJ11" i="3" l="1"/>
  <c r="DI12" i="3"/>
  <c r="DI15" i="3"/>
  <c r="DI14" i="3" s="1"/>
  <c r="DJ12" i="3" l="1"/>
  <c r="DK11" i="3"/>
  <c r="DJ15" i="3"/>
  <c r="DJ14" i="3" s="1"/>
  <c r="DL11" i="3" l="1"/>
  <c r="DK12" i="3"/>
  <c r="DK15" i="3"/>
  <c r="DK14" i="3" s="1"/>
  <c r="DL12" i="3" l="1"/>
  <c r="DM11" i="3"/>
  <c r="DL15" i="3"/>
  <c r="DL14" i="3" s="1"/>
  <c r="DN11" i="3" l="1"/>
  <c r="DM12" i="3"/>
  <c r="DM15" i="3"/>
  <c r="DM14" i="3" s="1"/>
  <c r="DN12" i="3" l="1"/>
  <c r="DO11" i="3"/>
  <c r="DN15" i="3"/>
  <c r="DN14" i="3" s="1"/>
  <c r="DP11" i="3" l="1"/>
  <c r="DO12" i="3"/>
  <c r="DO15" i="3"/>
  <c r="DO14" i="3" s="1"/>
  <c r="DQ11" i="3" l="1"/>
  <c r="DP12" i="3"/>
  <c r="DP15" i="3"/>
  <c r="DP14" i="3" s="1"/>
  <c r="DQ12" i="3" l="1"/>
  <c r="DQ15" i="3"/>
  <c r="DQ14" i="3" s="1"/>
  <c r="DR11" i="3"/>
  <c r="DR12" i="3" l="1"/>
  <c r="DR15" i="3"/>
  <c r="DR14" i="3" s="1"/>
</calcChain>
</file>

<file path=xl/sharedStrings.xml><?xml version="1.0" encoding="utf-8"?>
<sst xmlns="http://schemas.openxmlformats.org/spreadsheetml/2006/main" count="695" uniqueCount="353">
  <si>
    <t>Module 1</t>
  </si>
  <si>
    <t>Practical Managerial Accounting</t>
  </si>
  <si>
    <t>Introduction to Managerial Accounting</t>
  </si>
  <si>
    <t>Type</t>
  </si>
  <si>
    <t>Video Subjects</t>
  </si>
  <si>
    <t>Excel Sheets</t>
  </si>
  <si>
    <t>Overview</t>
  </si>
  <si>
    <t>Decision Making / Directing Framework</t>
  </si>
  <si>
    <t>Decision Making</t>
  </si>
  <si>
    <t>Cost Acctg.</t>
  </si>
  <si>
    <t>Cost Accounting Overview and Terminology</t>
  </si>
  <si>
    <t>Over Cost</t>
  </si>
  <si>
    <t>The Value Chain and Flow of Costs</t>
  </si>
  <si>
    <t>Chains and Costs</t>
  </si>
  <si>
    <t>The Base Method for Cost Accounting</t>
  </si>
  <si>
    <t>Base</t>
  </si>
  <si>
    <t>Planning, Controlling and Unified Framework</t>
  </si>
  <si>
    <t>Frameworks</t>
  </si>
  <si>
    <t>Managerial Accounting Ethics</t>
  </si>
  <si>
    <t>Ethics</t>
  </si>
  <si>
    <t>Bridge</t>
  </si>
  <si>
    <t>One Formula</t>
  </si>
  <si>
    <t>One Formula Drill</t>
  </si>
  <si>
    <t>One Formula Key</t>
  </si>
  <si>
    <t>One Method</t>
  </si>
  <si>
    <t>One Method Drill with Key</t>
  </si>
  <si>
    <t>One Graph</t>
  </si>
  <si>
    <t>© Practical Accounting, LLC</t>
  </si>
  <si>
    <r>
      <t>Overview and</t>
    </r>
    <r>
      <rPr>
        <u/>
        <sz val="28"/>
        <color theme="3"/>
        <rFont val="Verdana"/>
        <family val="2"/>
      </rPr>
      <t xml:space="preserve"> Terminology</t>
    </r>
    <r>
      <rPr>
        <u/>
        <sz val="28"/>
        <rFont val="Verdana"/>
        <family val="2"/>
      </rPr>
      <t xml:space="preserve"> of Managerial Accounting</t>
    </r>
  </si>
  <si>
    <t>What is Managerial Accounting?</t>
  </si>
  <si>
    <r>
      <rPr>
        <b/>
        <sz val="20"/>
        <color theme="3"/>
        <rFont val="Verdana"/>
        <family val="2"/>
      </rPr>
      <t xml:space="preserve">Managerial Accounting </t>
    </r>
    <r>
      <rPr>
        <sz val="20"/>
        <rFont val="Verdana"/>
        <family val="2"/>
      </rPr>
      <t>(Principles II) uses accounting information to</t>
    </r>
    <r>
      <rPr>
        <b/>
        <u/>
        <sz val="20"/>
        <rFont val="Verdana"/>
        <family val="2"/>
      </rPr>
      <t xml:space="preserve"> make decisions</t>
    </r>
    <r>
      <rPr>
        <sz val="20"/>
        <rFont val="Verdana"/>
        <family val="2"/>
      </rPr>
      <t>, set goals and plans and evaluate results</t>
    </r>
  </si>
  <si>
    <r>
      <rPr>
        <b/>
        <u/>
        <sz val="20"/>
        <rFont val="Verdana"/>
        <family val="2"/>
      </rPr>
      <t>within an organization</t>
    </r>
    <r>
      <rPr>
        <b/>
        <sz val="20"/>
        <rFont val="Verdana"/>
        <family val="2"/>
      </rPr>
      <t xml:space="preserve">.  </t>
    </r>
    <r>
      <rPr>
        <sz val="20"/>
        <rFont val="Verdana"/>
        <family val="2"/>
      </rPr>
      <t>The applications include all types of businesses, for profit or not, manufacturing, service or merchandising.</t>
    </r>
  </si>
  <si>
    <t>What are the major topical groups?</t>
  </si>
  <si>
    <r>
      <rPr>
        <b/>
        <sz val="20"/>
        <color theme="3"/>
        <rFont val="Verdana"/>
        <family val="2"/>
      </rPr>
      <t>Cost Accounting</t>
    </r>
    <r>
      <rPr>
        <b/>
        <sz val="20"/>
        <color theme="4"/>
        <rFont val="Verdana"/>
        <family val="2"/>
      </rPr>
      <t xml:space="preserve"> </t>
    </r>
    <r>
      <rPr>
        <sz val="20"/>
        <rFont val="Verdana"/>
        <family val="2"/>
      </rPr>
      <t>(Job Order, Process and Activity Based Costing): Tools for understanding the cost to produce a product or service.</t>
    </r>
  </si>
  <si>
    <r>
      <rPr>
        <b/>
        <sz val="20"/>
        <color theme="3"/>
        <rFont val="Verdana"/>
        <family val="2"/>
      </rPr>
      <t>Decision Analysis</t>
    </r>
    <r>
      <rPr>
        <b/>
        <sz val="20"/>
        <color theme="4"/>
        <rFont val="Verdana"/>
        <family val="2"/>
      </rPr>
      <t xml:space="preserve"> </t>
    </r>
    <r>
      <rPr>
        <sz val="20"/>
        <rFont val="Verdana"/>
        <family val="2"/>
      </rPr>
      <t>(Cost Volume Profit, CVP Applied, Incremental Analysis, Pricing): Tools for improved Decisions. (Future)</t>
    </r>
  </si>
  <si>
    <r>
      <rPr>
        <b/>
        <sz val="20"/>
        <color theme="3"/>
        <rFont val="Verdana"/>
        <family val="2"/>
      </rPr>
      <t>Planning</t>
    </r>
    <r>
      <rPr>
        <b/>
        <sz val="20"/>
        <color theme="4"/>
        <rFont val="Verdana"/>
        <family val="2"/>
      </rPr>
      <t xml:space="preserve">  </t>
    </r>
    <r>
      <rPr>
        <sz val="20"/>
        <rFont val="Verdana"/>
        <family val="2"/>
      </rPr>
      <t>(Budgeting and Capital Budgeting) Forecasting and Setting Goals for the next year and to Evaluate Large Investments.</t>
    </r>
  </si>
  <si>
    <r>
      <rPr>
        <b/>
        <sz val="20"/>
        <color theme="3"/>
        <rFont val="Verdana"/>
        <family val="2"/>
      </rPr>
      <t xml:space="preserve">Controlling </t>
    </r>
    <r>
      <rPr>
        <b/>
        <sz val="20"/>
        <color theme="4"/>
        <rFont val="Verdana"/>
        <family val="2"/>
      </rPr>
      <t xml:space="preserve"> </t>
    </r>
    <r>
      <rPr>
        <sz val="20"/>
        <rFont val="Verdana"/>
        <family val="2"/>
      </rPr>
      <t>(Flexible Budgeting and Standard Cost Variance Analysis) Tools for Evaluating Why Actual Results differed from Plan.</t>
    </r>
  </si>
  <si>
    <t>What are the major Types of Organizations</t>
  </si>
  <si>
    <r>
      <t xml:space="preserve">Merchandising: </t>
    </r>
    <r>
      <rPr>
        <sz val="20"/>
        <rFont val="Verdana"/>
        <family val="2"/>
      </rPr>
      <t xml:space="preserve">Stores that Purchase Inventory for resale, Retail or Online and the Wholesalers who buy from Manufacturing.  </t>
    </r>
  </si>
  <si>
    <r>
      <t>Manufacturing:</t>
    </r>
    <r>
      <rPr>
        <sz val="20"/>
        <rFont val="Verdana"/>
        <family val="2"/>
      </rPr>
      <t xml:space="preserve"> Businesses that </t>
    </r>
    <r>
      <rPr>
        <u/>
        <sz val="20"/>
        <rFont val="Verdana"/>
        <family val="2"/>
      </rPr>
      <t xml:space="preserve">Make </t>
    </r>
    <r>
      <rPr>
        <sz val="20"/>
        <rFont val="Verdana"/>
        <family val="2"/>
      </rPr>
      <t>Inventory (products) for sale to Merchandisers.  They do not sell directly to end users.</t>
    </r>
  </si>
  <si>
    <r>
      <t xml:space="preserve">Service: </t>
    </r>
    <r>
      <rPr>
        <sz val="20"/>
        <rFont val="Verdana"/>
        <family val="2"/>
      </rPr>
      <t xml:space="preserve"> Organizations that use employees to do tasks for customers.  They do not make inventory but use supplies. </t>
    </r>
  </si>
  <si>
    <r>
      <t xml:space="preserve">     </t>
    </r>
    <r>
      <rPr>
        <u/>
        <sz val="20"/>
        <rFont val="Verdana"/>
        <family val="2"/>
      </rPr>
      <t>Note:</t>
    </r>
    <r>
      <rPr>
        <sz val="20"/>
        <rFont val="Verdana"/>
        <family val="2"/>
      </rPr>
      <t xml:space="preserve">  Many businesses cross over and perform related functions.  For example, a car company manufactures cars, can</t>
    </r>
  </si>
  <si>
    <t xml:space="preserve">                    sell them directly to end users (merchandising) and can provide service financing with the sales.</t>
  </si>
  <si>
    <t>Bridge One Formula, One Method, One Graph</t>
  </si>
  <si>
    <r>
      <t xml:space="preserve">Management </t>
    </r>
    <r>
      <rPr>
        <b/>
        <sz val="18"/>
        <color theme="3"/>
        <rFont val="Calibri"/>
        <family val="2"/>
        <scheme val="minor"/>
      </rPr>
      <t>Decision Making</t>
    </r>
    <r>
      <rPr>
        <sz val="18"/>
        <color theme="4"/>
        <rFont val="Calibri"/>
        <family val="2"/>
        <scheme val="minor"/>
      </rPr>
      <t xml:space="preserve"> </t>
    </r>
    <r>
      <rPr>
        <b/>
        <sz val="18"/>
        <rFont val="Calibri"/>
        <family val="2"/>
        <scheme val="minor"/>
      </rPr>
      <t>and Changes to the Environment</t>
    </r>
  </si>
  <si>
    <r>
      <rPr>
        <b/>
        <u/>
        <sz val="18"/>
        <color theme="3"/>
        <rFont val="Calibri"/>
        <family val="2"/>
        <scheme val="minor"/>
      </rPr>
      <t>Directing</t>
    </r>
    <r>
      <rPr>
        <b/>
        <u/>
        <sz val="18"/>
        <color theme="4"/>
        <rFont val="Calibri"/>
        <family val="2"/>
        <scheme val="minor"/>
      </rPr>
      <t>:</t>
    </r>
    <r>
      <rPr>
        <b/>
        <u/>
        <sz val="18"/>
        <color theme="1"/>
        <rFont val="Calibri"/>
        <family val="2"/>
        <scheme val="minor"/>
      </rPr>
      <t xml:space="preserve"> Is the Process of Making Decisions to Improve Actual Results</t>
    </r>
  </si>
  <si>
    <t>Determine the Actual Results of an Organization</t>
  </si>
  <si>
    <t>This is a "Hands On", Day to Day Activity of Managers</t>
  </si>
  <si>
    <t>Management</t>
  </si>
  <si>
    <t xml:space="preserve">  Decisions</t>
  </si>
  <si>
    <t xml:space="preserve">Cost Accounting (Job Order, Process and Activity Based Costing): </t>
  </si>
  <si>
    <t>Tools for understanding the cost to produce a product or service. (Past)</t>
  </si>
  <si>
    <t>Decision Analysis (Cost Volume Profit, CVP Applied, Incremental Analysis, Pricing):</t>
  </si>
  <si>
    <t xml:space="preserve">Actual </t>
  </si>
  <si>
    <t xml:space="preserve"> Tools for improved Decisions. (Future)</t>
  </si>
  <si>
    <t>Results</t>
  </si>
  <si>
    <r>
      <rPr>
        <b/>
        <sz val="18"/>
        <color theme="3"/>
        <rFont val="Calibri"/>
        <family val="2"/>
        <scheme val="minor"/>
      </rPr>
      <t>Cost Benefit Analysis:</t>
    </r>
    <r>
      <rPr>
        <b/>
        <sz val="18"/>
        <color theme="4"/>
        <rFont val="Calibri"/>
        <family val="2"/>
        <scheme val="minor"/>
      </rPr>
      <t xml:space="preserve"> </t>
    </r>
    <r>
      <rPr>
        <b/>
        <sz val="18"/>
        <rFont val="Calibri"/>
        <family val="2"/>
        <scheme val="minor"/>
      </rPr>
      <t>If Benefits Exceed the Costs -&gt; Do It</t>
    </r>
  </si>
  <si>
    <t>Changes to Environment:</t>
  </si>
  <si>
    <t>Market, Customers, Suppliers, Technology …</t>
  </si>
  <si>
    <r>
      <t xml:space="preserve">Overview and </t>
    </r>
    <r>
      <rPr>
        <u/>
        <sz val="28"/>
        <color theme="4"/>
        <rFont val="Verdana"/>
        <family val="2"/>
      </rPr>
      <t>Terminology</t>
    </r>
    <r>
      <rPr>
        <u/>
        <sz val="28"/>
        <rFont val="Verdana"/>
        <family val="2"/>
      </rPr>
      <t xml:space="preserve"> of Cost Accounting</t>
    </r>
  </si>
  <si>
    <t>What is Cost Accounting?</t>
  </si>
  <si>
    <r>
      <rPr>
        <b/>
        <sz val="20"/>
        <color theme="4"/>
        <rFont val="Verdana"/>
        <family val="2"/>
      </rPr>
      <t>Cost Accounting gathers</t>
    </r>
    <r>
      <rPr>
        <sz val="20"/>
        <rFont val="Verdana"/>
        <family val="2"/>
      </rPr>
      <t xml:space="preserve"> accounting information to calculate to Total Cost and Average Cost per Unit Produced and Sold.</t>
    </r>
  </si>
  <si>
    <r>
      <t xml:space="preserve">   While it is commonly applied to </t>
    </r>
    <r>
      <rPr>
        <u/>
        <sz val="20"/>
        <rFont val="Verdana"/>
        <family val="2"/>
      </rPr>
      <t>Manufacturing Organization</t>
    </r>
    <r>
      <rPr>
        <sz val="20"/>
        <rFont val="Verdana"/>
        <family val="2"/>
      </rPr>
      <t>s, it also readily applies to Service Organizations and Operations.</t>
    </r>
  </si>
  <si>
    <t>Suppliers</t>
  </si>
  <si>
    <t>Warehouse</t>
  </si>
  <si>
    <t>Factory</t>
  </si>
  <si>
    <t>Customer Buys</t>
  </si>
  <si>
    <t>Cheese, Sause, Boxes, Freight-In…</t>
  </si>
  <si>
    <t>Cheese, Sause, Boxes…</t>
  </si>
  <si>
    <t xml:space="preserve">Partially Assembled </t>
  </si>
  <si>
    <t>Frozen Pizza</t>
  </si>
  <si>
    <t>Revenue = Price</t>
  </si>
  <si>
    <t>Frozen Pizzas</t>
  </si>
  <si>
    <t>Type of Inventory</t>
  </si>
  <si>
    <t>Raw Materials</t>
  </si>
  <si>
    <t>Work In Process</t>
  </si>
  <si>
    <t>Finished Goods</t>
  </si>
  <si>
    <t>Type of Expense</t>
  </si>
  <si>
    <t>Cost of Goods Sold</t>
  </si>
  <si>
    <t>Key Cost Accounting Definitions</t>
  </si>
  <si>
    <t>Gross Profit</t>
  </si>
  <si>
    <r>
      <rPr>
        <b/>
        <sz val="20"/>
        <color theme="4"/>
        <rFont val="Verdana"/>
        <family val="2"/>
      </rPr>
      <t xml:space="preserve">Inventory </t>
    </r>
    <r>
      <rPr>
        <sz val="20"/>
        <rFont val="Verdana"/>
        <family val="2"/>
      </rPr>
      <t>An Asset (Something Owned) that was Bought or Made with the Intent to Sell</t>
    </r>
  </si>
  <si>
    <r>
      <rPr>
        <b/>
        <sz val="20"/>
        <color theme="4"/>
        <rFont val="Verdana"/>
        <family val="2"/>
      </rPr>
      <t xml:space="preserve">Cost </t>
    </r>
    <r>
      <rPr>
        <sz val="20"/>
        <rFont val="Verdana"/>
        <family val="2"/>
      </rPr>
      <t>The amount of used (consumed) to purchase or produce an Asset or an Expense</t>
    </r>
  </si>
  <si>
    <r>
      <rPr>
        <b/>
        <sz val="20"/>
        <color theme="4"/>
        <rFont val="Verdana"/>
        <family val="2"/>
      </rPr>
      <t xml:space="preserve">Price </t>
    </r>
    <r>
      <rPr>
        <sz val="20"/>
        <rFont val="Verdana"/>
        <family val="2"/>
      </rPr>
      <t xml:space="preserve">The amount of for which Inventory or Services are offered to customers.  </t>
    </r>
  </si>
  <si>
    <r>
      <rPr>
        <b/>
        <sz val="20"/>
        <color theme="4"/>
        <rFont val="Verdana"/>
        <family val="2"/>
      </rPr>
      <t xml:space="preserve">Raw Materials </t>
    </r>
    <r>
      <rPr>
        <sz val="20"/>
        <rFont val="Verdana"/>
        <family val="2"/>
      </rPr>
      <t xml:space="preserve">The cost of stuff that you </t>
    </r>
    <r>
      <rPr>
        <b/>
        <sz val="20"/>
        <color theme="4"/>
        <rFont val="Verdana"/>
        <family val="2"/>
      </rPr>
      <t xml:space="preserve">PURCHASE </t>
    </r>
    <r>
      <rPr>
        <sz val="20"/>
        <rFont val="Verdana"/>
        <family val="2"/>
      </rPr>
      <t xml:space="preserve">(Buy) to Make your product </t>
    </r>
    <r>
      <rPr>
        <u/>
        <sz val="20"/>
        <rFont val="Verdana"/>
        <family val="2"/>
      </rPr>
      <t>including</t>
    </r>
    <r>
      <rPr>
        <sz val="20"/>
        <rFont val="Verdana"/>
        <family val="2"/>
      </rPr>
      <t xml:space="preserve"> the </t>
    </r>
    <r>
      <rPr>
        <b/>
        <sz val="20"/>
        <color theme="4"/>
        <rFont val="Verdana"/>
        <family val="2"/>
      </rPr>
      <t xml:space="preserve">Freight In </t>
    </r>
    <r>
      <rPr>
        <sz val="20"/>
        <rFont val="Verdana"/>
        <family val="2"/>
      </rPr>
      <t>to Have it Delivered to You.</t>
    </r>
  </si>
  <si>
    <r>
      <rPr>
        <b/>
        <sz val="20"/>
        <color theme="4"/>
        <rFont val="Verdana"/>
        <family val="2"/>
      </rPr>
      <t>Work-In-Process (WIP) C</t>
    </r>
    <r>
      <rPr>
        <sz val="20"/>
        <rFont val="Verdana"/>
        <family val="2"/>
      </rPr>
      <t xml:space="preserve">osts added inside the factory. Raw Materials become </t>
    </r>
    <r>
      <rPr>
        <b/>
        <sz val="20"/>
        <color theme="4"/>
        <rFont val="Verdana"/>
        <family val="2"/>
      </rPr>
      <t>Direct Materials + Direct Labor + Factory Overhead</t>
    </r>
  </si>
  <si>
    <r>
      <t xml:space="preserve">Direct Cost: </t>
    </r>
    <r>
      <rPr>
        <sz val="20"/>
        <rFont val="Verdana"/>
        <family val="2"/>
      </rPr>
      <t>Any Cost (Materials or Labor) that can be Directed Traced (Charged) to a single or batch of units or a product produced in WIP</t>
    </r>
  </si>
  <si>
    <r>
      <rPr>
        <b/>
        <sz val="20"/>
        <color theme="4"/>
        <rFont val="Verdana"/>
        <family val="2"/>
      </rPr>
      <t xml:space="preserve">Finished Goods </t>
    </r>
    <r>
      <rPr>
        <sz val="20"/>
        <rFont val="Verdana"/>
        <family val="2"/>
      </rPr>
      <t>The cost of your product when it is ready for sale</t>
    </r>
  </si>
  <si>
    <r>
      <rPr>
        <b/>
        <sz val="20"/>
        <color theme="4"/>
        <rFont val="Verdana"/>
        <family val="2"/>
      </rPr>
      <t xml:space="preserve">Cost of Goods Sold </t>
    </r>
    <r>
      <rPr>
        <sz val="20"/>
        <rFont val="Verdana"/>
        <family val="2"/>
      </rPr>
      <t>The cost of your product when it is Sold switches from an Inventory Asset to an Expense</t>
    </r>
  </si>
  <si>
    <r>
      <rPr>
        <b/>
        <sz val="20"/>
        <color theme="4"/>
        <rFont val="Verdana"/>
        <family val="2"/>
      </rPr>
      <t xml:space="preserve">Gross Profit: </t>
    </r>
    <r>
      <rPr>
        <sz val="20"/>
        <rFont val="Verdana"/>
        <family val="2"/>
      </rPr>
      <t xml:space="preserve">Revenue minus Cost of Goods Sold: in Total or per Unit.  </t>
    </r>
    <r>
      <rPr>
        <b/>
        <sz val="20"/>
        <color theme="4"/>
        <rFont val="Verdana"/>
        <family val="2"/>
      </rPr>
      <t>Gross Profit Margin (</t>
    </r>
    <r>
      <rPr>
        <sz val="20"/>
        <rFont val="Verdana"/>
        <family val="2"/>
      </rPr>
      <t>Percentage): Gross Profit divided by Revenue.</t>
    </r>
  </si>
  <si>
    <t>Tip:  Search "How It's Made" and any product name for a Free Online Factory Tour.</t>
  </si>
  <si>
    <t>How Does Accounting Calculate the Cost and Profit when Making / Manufacturing Products and Services ?</t>
  </si>
  <si>
    <t>Supply Chain|</t>
  </si>
  <si>
    <t>Purchase Invoice</t>
  </si>
  <si>
    <t>Supplier -----------------------------------&gt;</t>
  </si>
  <si>
    <t>Manufacturing</t>
  </si>
  <si>
    <t>(Vendor)</t>
  </si>
  <si>
    <t xml:space="preserve">Freight In </t>
  </si>
  <si>
    <t>| Sale</t>
  </si>
  <si>
    <t>Value Chain - Inside the Business</t>
  </si>
  <si>
    <t>Functions</t>
  </si>
  <si>
    <t>Research &gt;</t>
  </si>
  <si>
    <t>Design &gt;</t>
  </si>
  <si>
    <t>Manufacturing &gt;</t>
  </si>
  <si>
    <t>Marketing &gt;</t>
  </si>
  <si>
    <t>Distribution---------------&gt;</t>
  </si>
  <si>
    <t>Customer</t>
  </si>
  <si>
    <t>Pure,Not</t>
  </si>
  <si>
    <t>Specific to a</t>
  </si>
  <si>
    <t>Inside the</t>
  </si>
  <si>
    <t>Advertising,</t>
  </si>
  <si>
    <t>Shipping,</t>
  </si>
  <si>
    <t>Sales Invoice</t>
  </si>
  <si>
    <t>Product</t>
  </si>
  <si>
    <t>"Factory"</t>
  </si>
  <si>
    <t>Selling …. And</t>
  </si>
  <si>
    <t>Freight Out</t>
  </si>
  <si>
    <t>Service &lt;--</t>
  </si>
  <si>
    <t xml:space="preserve">  (Price)</t>
  </si>
  <si>
    <t>Related</t>
  </si>
  <si>
    <t>Cost Accounting</t>
  </si>
  <si>
    <t>Other Support</t>
  </si>
  <si>
    <t>After Sale Support</t>
  </si>
  <si>
    <t>Period Costs</t>
  </si>
  <si>
    <t>Product Costs</t>
  </si>
  <si>
    <t>Expense</t>
  </si>
  <si>
    <t>Inventory</t>
  </si>
  <si>
    <t>Income Statement</t>
  </si>
  <si>
    <t>Asset</t>
  </si>
  <si>
    <t>Revenue</t>
  </si>
  <si>
    <t>Direct Materials: Raw Materials that Can be Traced to the Specific Product</t>
  </si>
  <si>
    <r>
      <t xml:space="preserve">Expense when </t>
    </r>
    <r>
      <rPr>
        <b/>
        <sz val="12"/>
        <color theme="4"/>
        <rFont val="Verdana Pro"/>
        <family val="2"/>
      </rPr>
      <t>Sold</t>
    </r>
  </si>
  <si>
    <t>Direct Labor: Worker Wages that Can Be Traced to the Specific Product</t>
  </si>
  <si>
    <t xml:space="preserve">Manufacturing Overhead (Factory Overhead, Indirect Materials or Labor) </t>
  </si>
  <si>
    <t>Cannot Be Traced (Shared Cost) but Still a Cost of the Inventory Product</t>
  </si>
  <si>
    <t>Examples: Building, Maintenance, Depreciation on Shared Equipment, Supplies …</t>
  </si>
  <si>
    <t>X</t>
  </si>
  <si>
    <t>Operating Expense</t>
  </si>
  <si>
    <t>Distribution&gt;</t>
  </si>
  <si>
    <t>Cust. Svs.</t>
  </si>
  <si>
    <t>Operating Income</t>
  </si>
  <si>
    <r>
      <t>The</t>
    </r>
    <r>
      <rPr>
        <b/>
        <u/>
        <sz val="16"/>
        <color theme="4"/>
        <rFont val="Verdana Pro"/>
        <family val="2"/>
      </rPr>
      <t xml:space="preserve"> BASE</t>
    </r>
    <r>
      <rPr>
        <b/>
        <u/>
        <sz val="16"/>
        <rFont val="Verdana Pro"/>
        <family val="2"/>
      </rPr>
      <t xml:space="preserve"> Method for Inventory</t>
    </r>
  </si>
  <si>
    <t>Debit</t>
  </si>
  <si>
    <t xml:space="preserve">Credit </t>
  </si>
  <si>
    <t>Merchandiser</t>
  </si>
  <si>
    <r>
      <rPr>
        <b/>
        <sz val="16"/>
        <color theme="4"/>
        <rFont val="Verdana Pro"/>
        <family val="2"/>
      </rPr>
      <t>B</t>
    </r>
    <r>
      <rPr>
        <b/>
        <sz val="16"/>
        <rFont val="Verdana Pro"/>
        <family val="2"/>
      </rPr>
      <t>eginning</t>
    </r>
  </si>
  <si>
    <r>
      <rPr>
        <b/>
        <sz val="16"/>
        <color theme="4"/>
        <rFont val="Verdana Pro"/>
        <family val="2"/>
      </rPr>
      <t>A</t>
    </r>
    <r>
      <rPr>
        <b/>
        <sz val="16"/>
        <rFont val="Verdana Pro"/>
        <family val="2"/>
      </rPr>
      <t>dd</t>
    </r>
  </si>
  <si>
    <r>
      <rPr>
        <b/>
        <sz val="16"/>
        <color theme="4"/>
        <rFont val="Verdana Pro"/>
        <family val="2"/>
      </rPr>
      <t>S</t>
    </r>
    <r>
      <rPr>
        <b/>
        <sz val="16"/>
        <rFont val="Verdana Pro"/>
        <family val="2"/>
      </rPr>
      <t>ubtract</t>
    </r>
  </si>
  <si>
    <r>
      <rPr>
        <b/>
        <sz val="16"/>
        <color theme="4"/>
        <rFont val="Verdana Pro"/>
        <family val="2"/>
      </rPr>
      <t>E</t>
    </r>
    <r>
      <rPr>
        <b/>
        <sz val="16"/>
        <rFont val="Verdana Pro"/>
        <family val="2"/>
      </rPr>
      <t>nding</t>
    </r>
  </si>
  <si>
    <t>(Store)</t>
  </si>
  <si>
    <t>Purchases</t>
  </si>
  <si>
    <t>Flow of Costs</t>
  </si>
  <si>
    <t>=</t>
  </si>
  <si>
    <t>Beginning</t>
  </si>
  <si>
    <t>Add</t>
  </si>
  <si>
    <t>Ending</t>
  </si>
  <si>
    <t>Periodic</t>
  </si>
  <si>
    <t>Manufacturer</t>
  </si>
  <si>
    <t>Subtract</t>
  </si>
  <si>
    <t>Raw Materials Requistions</t>
  </si>
  <si>
    <t>Stuff You Buy</t>
  </si>
  <si>
    <t>Direct Materials</t>
  </si>
  <si>
    <t>Direct Labor</t>
  </si>
  <si>
    <t>Factory Overhead</t>
  </si>
  <si>
    <t>Cost of Goods Manufactured</t>
  </si>
  <si>
    <t>Total</t>
  </si>
  <si>
    <t>Total Inventory</t>
  </si>
  <si>
    <t>Schedule of Cost of Goods Manufactured</t>
  </si>
  <si>
    <t>Beginning Work In Process</t>
  </si>
  <si>
    <t>Sales Revenue</t>
  </si>
  <si>
    <t>Beginning Raw Materials</t>
  </si>
  <si>
    <t>Beginning Finished Goods</t>
  </si>
  <si>
    <t>+Raw Mat. Purchases</t>
  </si>
  <si>
    <t>+Cost of Goods Manufactured</t>
  </si>
  <si>
    <t>=Raw Mat. Available</t>
  </si>
  <si>
    <t>-Ending Finished Goods</t>
  </si>
  <si>
    <t>- Ending Raw Mat.</t>
  </si>
  <si>
    <t>= Raw Material Requistions</t>
  </si>
  <si>
    <t>+ Direct Labor (Used)</t>
  </si>
  <si>
    <t>Operating Expenses</t>
  </si>
  <si>
    <t>+ Factory Overhead</t>
  </si>
  <si>
    <t>Selling</t>
  </si>
  <si>
    <t>-Ending Work-In-Process</t>
  </si>
  <si>
    <t>Administrative</t>
  </si>
  <si>
    <t>Planning Processes Guide the Organization by Establishing Goals, Plans and Forecasts</t>
  </si>
  <si>
    <t>Controlling Processes - Feedback Loops Measure whether the Business is on Track</t>
  </si>
  <si>
    <t>Unifying Framework for Successful Managerial Accounting Decision Making</t>
  </si>
  <si>
    <r>
      <t xml:space="preserve">Key   </t>
    </r>
    <r>
      <rPr>
        <sz val="14"/>
        <color theme="1"/>
        <rFont val="Calibri"/>
        <family val="2"/>
        <scheme val="minor"/>
      </rPr>
      <t xml:space="preserve">  </t>
    </r>
    <r>
      <rPr>
        <b/>
        <sz val="14"/>
        <color theme="1"/>
        <rFont val="Calibri"/>
        <family val="2"/>
        <scheme val="minor"/>
      </rPr>
      <t xml:space="preserve">Process </t>
    </r>
    <r>
      <rPr>
        <sz val="14"/>
        <color theme="1"/>
        <rFont val="Calibri"/>
        <family val="2"/>
        <scheme val="minor"/>
      </rPr>
      <t>(Timeframe)</t>
    </r>
  </si>
  <si>
    <r>
      <t xml:space="preserve">  </t>
    </r>
    <r>
      <rPr>
        <i/>
        <sz val="14"/>
        <color theme="1"/>
        <rFont val="Calibri"/>
        <family val="2"/>
        <scheme val="minor"/>
      </rPr>
      <t>Planning Information Flow</t>
    </r>
  </si>
  <si>
    <r>
      <t xml:space="preserve">  </t>
    </r>
    <r>
      <rPr>
        <i/>
        <sz val="14"/>
        <color theme="1"/>
        <rFont val="Calibri"/>
        <family val="2"/>
        <scheme val="minor"/>
      </rPr>
      <t>Controlling Information Flow</t>
    </r>
  </si>
  <si>
    <t xml:space="preserve">Strategic Plan </t>
  </si>
  <si>
    <t xml:space="preserve">  (3-7 Years)</t>
  </si>
  <si>
    <t>Budget</t>
  </si>
  <si>
    <t>Capital Investment Analysis (CIA)</t>
  </si>
  <si>
    <t>(1 Year)</t>
  </si>
  <si>
    <t>(Project Life)</t>
  </si>
  <si>
    <t xml:space="preserve">Variance Analysis </t>
  </si>
  <si>
    <t>Post Audit of Capital Investment</t>
  </si>
  <si>
    <t>Budget vs. Actual</t>
  </si>
  <si>
    <t>Actual vs CIA</t>
  </si>
  <si>
    <t>(Month, Quarter)</t>
  </si>
  <si>
    <t>(1-2 Years After Investment)</t>
  </si>
  <si>
    <t xml:space="preserve">IMA - Institute of Management Accountants                  Certification:  CMA:  Certified Managerial Accountant  </t>
  </si>
  <si>
    <t>www.imanet.org</t>
  </si>
  <si>
    <t>Code of Ethical Standards</t>
  </si>
  <si>
    <r>
      <t xml:space="preserve">IMA’s overarching </t>
    </r>
    <r>
      <rPr>
        <b/>
        <sz val="16"/>
        <color theme="4"/>
        <rFont val="Arial"/>
        <family val="2"/>
      </rPr>
      <t xml:space="preserve">Ethical Principles </t>
    </r>
    <r>
      <rPr>
        <sz val="12"/>
        <rFont val="Arial"/>
        <family val="2"/>
      </rPr>
      <t xml:space="preserve">include: </t>
    </r>
    <r>
      <rPr>
        <b/>
        <sz val="18"/>
        <color theme="4"/>
        <rFont val="Arial"/>
        <family val="2"/>
      </rPr>
      <t>Honesty, Fairness, Objectivity, and Responsibility</t>
    </r>
    <r>
      <rPr>
        <sz val="18"/>
        <rFont val="Arial"/>
        <family val="2"/>
      </rPr>
      <t>.</t>
    </r>
    <r>
      <rPr>
        <sz val="12"/>
        <rFont val="Arial"/>
        <family val="2"/>
      </rPr>
      <t xml:space="preserve"> Members shall act in accordance with these principles and shall encourage others within their organizations to adhere to them. Standards IMA members have a responsibility to comply with and uphold the standards of Competence, Confidentiality, Integrity, and Credibility. Failure to comply may result in disciplinary action.</t>
    </r>
  </si>
  <si>
    <r>
      <t xml:space="preserve">I.  COMPETENCE </t>
    </r>
    <r>
      <rPr>
        <sz val="14"/>
        <color rgb="FFFF0000"/>
        <rFont val="Verdana"/>
        <family val="2"/>
      </rPr>
      <t xml:space="preserve">Know What You are Doing. </t>
    </r>
    <r>
      <rPr>
        <sz val="12"/>
        <rFont val="Verdana"/>
        <family val="2"/>
      </rPr>
      <t xml:space="preserve"> 1. Maintain an appropriate level of professional leadership and expertise by enhancing knowledge and skills. 2. Perform professional duties in accordance with relevant laws, regulations, and technical standards. 3. Provide decision support information and recommendations that are accurate, clear, concise, and timely. Recognize and help manage risk. </t>
    </r>
  </si>
  <si>
    <r>
      <t xml:space="preserve">II. CONFIDENTIALITY </t>
    </r>
    <r>
      <rPr>
        <sz val="14"/>
        <color rgb="FFFF0000"/>
        <rFont val="Verdana"/>
        <family val="2"/>
      </rPr>
      <t xml:space="preserve">Keep Secrets </t>
    </r>
    <r>
      <rPr>
        <sz val="12"/>
        <rFont val="Verdana"/>
        <family val="2"/>
      </rPr>
      <t>1. Keep information confidential except when disclosure is authorized or legally required. 2. Inform all relevant parties regarding appropriate use of confidential information. Monitor to ensure compliance. 3. Refrain from using confidential information for unethical or illegal advantage.</t>
    </r>
  </si>
  <si>
    <r>
      <t>III. INTEGRITY</t>
    </r>
    <r>
      <rPr>
        <sz val="14"/>
        <rFont val="Verdana"/>
        <family val="2"/>
      </rPr>
      <t xml:space="preserve"> </t>
    </r>
    <r>
      <rPr>
        <sz val="14"/>
        <color rgb="FFFF0000"/>
        <rFont val="Verdana"/>
        <family val="2"/>
      </rPr>
      <t>Make Ethical Decisions</t>
    </r>
    <r>
      <rPr>
        <sz val="14"/>
        <rFont val="Verdana"/>
        <family val="2"/>
      </rPr>
      <t xml:space="preserve"> </t>
    </r>
    <r>
      <rPr>
        <sz val="12"/>
        <rFont val="Verdana"/>
        <family val="2"/>
      </rPr>
      <t xml:space="preserve">1. Mitigate actual conflicts of interest. Regularly communicate with business associates to avoid apparent conflicts of interest. Advise all parties of any potential conflicts of interest. 2. Refrain from engaging in any conduct that would prejudice carrying out duties ethically. 3. Abstain from engaging in or supporting any activity that might discredit the profession. 4. Contribute to a positive ethical culture and place integrity of the profession above personal interests. </t>
    </r>
  </si>
  <si>
    <r>
      <t>IV. CREDIBILITY</t>
    </r>
    <r>
      <rPr>
        <sz val="12"/>
        <rFont val="Verdana"/>
        <family val="2"/>
      </rPr>
      <t xml:space="preserve"> </t>
    </r>
    <r>
      <rPr>
        <sz val="14"/>
        <color rgb="FFFF0000"/>
        <rFont val="Verdana"/>
        <family val="2"/>
      </rPr>
      <t>1. Communicate information fairly and objectively</t>
    </r>
    <r>
      <rPr>
        <sz val="12"/>
        <rFont val="Verdana"/>
        <family val="2"/>
      </rPr>
      <t>. 2. Provide all relevant information that could reasonably be expected to influence an intended user’s understanding of the reports, analyses, or recommendations. 3. Report any delays or deficiencies in information, timeliness, processing, or internal controls in conformance with organization policy and/or applicable law. 4. Communicate professional limitations or other constraints that would preclude responsible judgment or successful performance of an activity.</t>
    </r>
  </si>
  <si>
    <r>
      <t xml:space="preserve">The Bridge: One Formula </t>
    </r>
    <r>
      <rPr>
        <b/>
        <u/>
        <sz val="22"/>
        <color rgb="FFB71E42"/>
        <rFont val="Gill Sans MT"/>
        <family val="2"/>
      </rPr>
      <t>(that you already know)</t>
    </r>
  </si>
  <si>
    <r>
      <t xml:space="preserve">Math  </t>
    </r>
    <r>
      <rPr>
        <sz val="36"/>
        <color rgb="FF000000"/>
        <rFont val="Gill Sans MT"/>
        <family val="2"/>
      </rPr>
      <t xml:space="preserve">Y = (a*x) + b </t>
    </r>
  </si>
  <si>
    <t xml:space="preserve">Dep. Variable = (Slope of Line * Ind. Variable) + y intercept </t>
  </si>
  <si>
    <r>
      <t xml:space="preserve"> </t>
    </r>
    <r>
      <rPr>
        <b/>
        <u val="double"/>
        <sz val="36"/>
        <color rgb="FF00B050"/>
        <rFont val="Gill Sans MT"/>
        <family val="2"/>
      </rPr>
      <t>Cost Accounting</t>
    </r>
  </si>
  <si>
    <t>Total Cost = (Avg. cost / unit * # of units) + Oper. Exp.</t>
  </si>
  <si>
    <t>(Cost of Goods Sold)</t>
  </si>
  <si>
    <t>Cost Behavior / CVP / Forecasting / Planning</t>
  </si>
  <si>
    <t xml:space="preserve">Total Cost = (Avg. Var. cost/unit * # of units) + Fixed Costs  </t>
  </si>
  <si>
    <t>(Total Variable Cost)</t>
  </si>
  <si>
    <t>© PracticalAccounting</t>
  </si>
  <si>
    <t>Drill: The One Formula You Need to Know  ====&gt;&gt;&gt;&gt;</t>
  </si>
  <si>
    <t>Total = (Average per Unit X # of Units) + Other</t>
  </si>
  <si>
    <t>Sam's Sizzlin Steakhouse</t>
  </si>
  <si>
    <t>Input</t>
  </si>
  <si>
    <t>What you use to make your output</t>
  </si>
  <si>
    <t>Drill - Key on Next Page</t>
  </si>
  <si>
    <t>Output</t>
  </si>
  <si>
    <t>What you make and sell</t>
  </si>
  <si>
    <t>What?</t>
  </si>
  <si>
    <t>Average</t>
  </si>
  <si>
    <t>Per</t>
  </si>
  <si>
    <t>Unit</t>
  </si>
  <si>
    <t>You buy 100 pounds of steak at $10 per pound. How much did it cost?</t>
  </si>
  <si>
    <t>Cost</t>
  </si>
  <si>
    <t>/</t>
  </si>
  <si>
    <t>Pound</t>
  </si>
  <si>
    <t>You buy 100 pounds of steak for $1000, how much is the cost/pound?</t>
  </si>
  <si>
    <t>You buy $1000 worth of steaks for $10 per pound, how much did you buy?</t>
  </si>
  <si>
    <t>You sell 30 steak dinners for $25 each. What are your total sales?</t>
  </si>
  <si>
    <t>Dinner</t>
  </si>
  <si>
    <t>You sell 30 dinners steak for $750, how much is the revenue/dinner?</t>
  </si>
  <si>
    <t>You sell $750 worth of steaks dinners for $25 each, how many did you sell?</t>
  </si>
  <si>
    <t>Each steak dinner weighs 2 pounds. How many pounds did you use?</t>
  </si>
  <si>
    <t>Pounds</t>
  </si>
  <si>
    <t>How much did those 30 steak dinners cost?</t>
  </si>
  <si>
    <t>Your rent was $100. Your landlord doesn't care how many dinners you sell.</t>
  </si>
  <si>
    <t>NA</t>
  </si>
  <si>
    <t>Prepare an Income Statement</t>
  </si>
  <si>
    <t>Notes:</t>
  </si>
  <si>
    <t>Sales and Revenue are the Same thing</t>
  </si>
  <si>
    <t>Cost of Goods Sold (COGS)</t>
  </si>
  <si>
    <t>Only what was Used to Sell</t>
  </si>
  <si>
    <t>Revenue - COGS</t>
  </si>
  <si>
    <t>Gross Profit Margin</t>
  </si>
  <si>
    <t>Gross Profit / Revenue:  Closely watched, % profit on sales</t>
  </si>
  <si>
    <t>Anything Not Directly Related to Sales</t>
  </si>
  <si>
    <t>Gross Profit minus Operating Expenses</t>
  </si>
  <si>
    <t>What is the value and classification of the steak that you did not use?</t>
  </si>
  <si>
    <r>
      <rPr>
        <b/>
        <u/>
        <sz val="16"/>
        <rFont val="Verdana"/>
        <family val="2"/>
      </rPr>
      <t>Inventory:</t>
    </r>
    <r>
      <rPr>
        <u/>
        <sz val="16"/>
        <rFont val="Verdana"/>
        <family val="2"/>
      </rPr>
      <t xml:space="preserve"> A Current</t>
    </r>
    <r>
      <rPr>
        <b/>
        <u/>
        <sz val="16"/>
        <rFont val="Verdana"/>
        <family val="2"/>
      </rPr>
      <t xml:space="preserve"> Asset </t>
    </r>
    <r>
      <rPr>
        <u/>
        <sz val="16"/>
        <rFont val="Verdana"/>
        <family val="2"/>
      </rPr>
      <t>Owned</t>
    </r>
  </si>
  <si>
    <t>BASE Method: Beginning + Added - Used = Ending</t>
  </si>
  <si>
    <t>Times</t>
  </si>
  <si>
    <t># of Units</t>
  </si>
  <si>
    <r>
      <rPr>
        <b/>
        <sz val="16"/>
        <rFont val="Verdana"/>
        <family val="2"/>
      </rPr>
      <t>B</t>
    </r>
    <r>
      <rPr>
        <sz val="16"/>
        <rFont val="Verdana"/>
        <family val="2"/>
      </rPr>
      <t>eginning</t>
    </r>
  </si>
  <si>
    <r>
      <rPr>
        <b/>
        <sz val="16"/>
        <rFont val="Verdana"/>
        <family val="2"/>
      </rPr>
      <t>A</t>
    </r>
    <r>
      <rPr>
        <sz val="16"/>
        <rFont val="Verdana"/>
        <family val="2"/>
      </rPr>
      <t>dded (Purchased)</t>
    </r>
  </si>
  <si>
    <r>
      <rPr>
        <b/>
        <u/>
        <sz val="16"/>
        <rFont val="Verdana"/>
        <family val="2"/>
      </rPr>
      <t>S</t>
    </r>
    <r>
      <rPr>
        <u/>
        <sz val="16"/>
        <rFont val="Verdana"/>
        <family val="2"/>
      </rPr>
      <t>ubtracted (Used)</t>
    </r>
  </si>
  <si>
    <r>
      <rPr>
        <b/>
        <sz val="16"/>
        <rFont val="Verdana"/>
        <family val="2"/>
      </rPr>
      <t>E</t>
    </r>
    <r>
      <rPr>
        <sz val="16"/>
        <rFont val="Verdana"/>
        <family val="2"/>
      </rPr>
      <t>nding</t>
    </r>
  </si>
  <si>
    <t>Drill: The One Formula You Need to Know</t>
  </si>
  <si>
    <t>steaks</t>
  </si>
  <si>
    <t>Key</t>
  </si>
  <si>
    <t>steak dinners</t>
  </si>
  <si>
    <t>Other</t>
  </si>
  <si>
    <t>Enter Variables</t>
  </si>
  <si>
    <t xml:space="preserve">Bridge Absorption vs Variable </t>
  </si>
  <si>
    <t>Solve for</t>
  </si>
  <si>
    <t>Cost Accounting (Past)</t>
  </si>
  <si>
    <t>CVP and Budgeting (Future)</t>
  </si>
  <si>
    <t>Absorption Costing: Actual Results</t>
  </si>
  <si>
    <t>Variable Costing: Forecasting</t>
  </si>
  <si>
    <t>per Unit</t>
  </si>
  <si>
    <t xml:space="preserve">Units </t>
  </si>
  <si>
    <t>Units</t>
  </si>
  <si>
    <t>Price/Revenue</t>
  </si>
  <si>
    <t>Variable Electricity</t>
  </si>
  <si>
    <t>Fixed Electricity</t>
  </si>
  <si>
    <t>Delivery Fee</t>
  </si>
  <si>
    <t>Total Variable Costs</t>
  </si>
  <si>
    <t>Contribution Margin</t>
  </si>
  <si>
    <t>Gross Profit Margin Ratio</t>
  </si>
  <si>
    <t>Contribution Margin Ratio</t>
  </si>
  <si>
    <t>Advertising</t>
  </si>
  <si>
    <t>Rent</t>
  </si>
  <si>
    <t>Owner Salary</t>
  </si>
  <si>
    <t>Total Operating Exp.</t>
  </si>
  <si>
    <t>Total Fixed Costs</t>
  </si>
  <si>
    <t>The Bridge: One  Method with Practice Drills</t>
  </si>
  <si>
    <t>Example</t>
  </si>
  <si>
    <t>Drill 1</t>
  </si>
  <si>
    <t>Drill 2</t>
  </si>
  <si>
    <t>Drill 3</t>
  </si>
  <si>
    <t>Drill 4</t>
  </si>
  <si>
    <t>Drill 5</t>
  </si>
  <si>
    <t>Units Sold</t>
  </si>
  <si>
    <t>Operating Profit</t>
  </si>
  <si>
    <t>Operating Profit Margin</t>
  </si>
  <si>
    <t>Cost-Volume-Profit Practice Worksheet</t>
  </si>
  <si>
    <t>Adjust Zoom to Fit Screen bottom right</t>
  </si>
  <si>
    <t>Breakeven Graphical View</t>
  </si>
  <si>
    <t xml:space="preserve">Only Change the Yellow Cells </t>
  </si>
  <si>
    <t>More Formulas are at the bottom and will print.</t>
  </si>
  <si>
    <t>Breakeven</t>
  </si>
  <si>
    <t>/ Produced</t>
  </si>
  <si>
    <t>Point</t>
  </si>
  <si>
    <t>Formulas</t>
  </si>
  <si>
    <t>Number of Units (Volume)</t>
  </si>
  <si>
    <t>(Fixed Cost $ / Cont. Margin $ per Unit)</t>
  </si>
  <si>
    <t>Price per Unit / Total</t>
  </si>
  <si>
    <t>(Price per Unit X Number of Units)</t>
  </si>
  <si>
    <r>
      <t xml:space="preserve">Variable Cost </t>
    </r>
    <r>
      <rPr>
        <sz val="14"/>
        <rFont val="Arial"/>
        <family val="2"/>
      </rPr>
      <t>per Unit / Total</t>
    </r>
  </si>
  <si>
    <t>(Var/ Cost per Unit X Number of Units)</t>
  </si>
  <si>
    <t>(Revenue minus Variable Cost)</t>
  </si>
  <si>
    <t xml:space="preserve">  Contribution Margin Ratio</t>
  </si>
  <si>
    <t>Cont. Margin  /Revenue</t>
  </si>
  <si>
    <t>Total Fixed Cost</t>
  </si>
  <si>
    <t>Constant</t>
  </si>
  <si>
    <t>Profit</t>
  </si>
  <si>
    <t>(Cont. Margin minus Fixed Cost)</t>
  </si>
  <si>
    <t xml:space="preserve">Breakeven Point </t>
  </si>
  <si>
    <t>Contribution Margin per Unit</t>
  </si>
  <si>
    <t>Breakeven Point in Units</t>
  </si>
  <si>
    <t>Number of Units</t>
  </si>
  <si>
    <t>Divided by</t>
  </si>
  <si>
    <t>Equals</t>
  </si>
  <si>
    <t>Breakeven Point $ Total Revenue</t>
  </si>
  <si>
    <t>$ Total Revenue</t>
  </si>
  <si>
    <t>Margin of Safety</t>
  </si>
  <si>
    <t>(Total $ Current Revenue</t>
  </si>
  <si>
    <t xml:space="preserve"> - Total $ Revenue at Breakeven )</t>
  </si>
  <si>
    <t>Divided</t>
  </si>
  <si>
    <t>Total $ Current Revenue</t>
  </si>
  <si>
    <t>Minus</t>
  </si>
  <si>
    <t>by</t>
  </si>
  <si>
    <t>Operating Leverage</t>
  </si>
  <si>
    <t>Total Cont. Margin At Units Sold</t>
  </si>
  <si>
    <t>Total Current Operating Profit</t>
  </si>
  <si>
    <t>version 120318</t>
  </si>
  <si>
    <t>© Jeffrey L. Hillard 2009</t>
  </si>
  <si>
    <t>Price per Unit</t>
  </si>
  <si>
    <t>Variable Cost per Unit</t>
  </si>
  <si>
    <t>Breakeven Volume</t>
  </si>
  <si>
    <t>Data Point</t>
  </si>
  <si>
    <t>Total Revenue</t>
  </si>
  <si>
    <t>Total Cost</t>
  </si>
  <si>
    <t>Total Variable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</si>
</sst>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_(* #,##0_);_(* \(#,##0\);_(* &quot;-&quot;??_);_(@_)"/>
    <numFmt numFmtId="165" formatCode="_(&quot;$&quot;* #,##0.0_);_(&quot;$&quot;* \(#,##0.0\);_(&quot;$&quot;* &quot;-&quot;??_);_(@_)"/>
    <numFmt numFmtId="166" formatCode="_(&quot;$&quot;* #,##0_);_(&quot;$&quot;* \(#,##0\);_(&quot;$&quot;* &quot;-&quot;??_);_(@_)"/>
    <numFmt numFmtId="167" formatCode="&quot;$&quot;###,###"/>
    <numFmt numFmtId="168" formatCode="&quot;$&quot;\ ###,###"/>
    <numFmt numFmtId="169" formatCode="0.00&quot; Times&quot;"/>
    <numFmt numFmtId="170" formatCode="&quot;$&quot;###,###.00"/>
    <numFmt numFmtId="171" formatCode="&quot;$&quot;###,##0"/>
    <numFmt numFmtId="172" formatCode="&quot;$&quot;#,##0;[Red]&quot;$&quot;#,##0"/>
    <numFmt numFmtId="173" formatCode="0.0%"/>
  </numFmts>
  <fonts count="159">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6"/>
      <name val="Arial"/>
      <family val="2"/>
    </font>
    <font>
      <sz val="8"/>
      <name val="Arial"/>
      <family val="2"/>
    </font>
    <font>
      <sz val="14"/>
      <name val="Arial"/>
      <family val="2"/>
    </font>
    <font>
      <u val="singleAccounting"/>
      <sz val="16"/>
      <name val="Arial"/>
      <family val="2"/>
    </font>
    <font>
      <sz val="12"/>
      <name val="Arial"/>
      <family val="2"/>
    </font>
    <font>
      <b/>
      <sz val="14"/>
      <name val="Arial"/>
      <family val="2"/>
    </font>
    <font>
      <b/>
      <sz val="20"/>
      <name val="Arial"/>
      <family val="2"/>
    </font>
    <font>
      <b/>
      <sz val="12"/>
      <name val="Arial"/>
      <family val="2"/>
    </font>
    <font>
      <b/>
      <u val="singleAccounting"/>
      <sz val="12"/>
      <name val="Arial"/>
      <family val="2"/>
    </font>
    <font>
      <i/>
      <sz val="12"/>
      <name val="Arial"/>
      <family val="2"/>
    </font>
    <font>
      <b/>
      <sz val="11"/>
      <name val="Arial"/>
      <family val="2"/>
    </font>
    <font>
      <b/>
      <sz val="11"/>
      <color theme="1"/>
      <name val="Calibri"/>
      <family val="2"/>
      <scheme val="minor"/>
    </font>
    <font>
      <b/>
      <sz val="12"/>
      <color theme="3" tint="0.39997558519241921"/>
      <name val="Arial"/>
      <family val="2"/>
    </font>
    <font>
      <b/>
      <sz val="14"/>
      <color theme="3" tint="0.39997558519241921"/>
      <name val="Arial"/>
      <family val="2"/>
    </font>
    <font>
      <sz val="14"/>
      <color theme="3" tint="0.39997558519241921"/>
      <name val="Arial"/>
      <family val="2"/>
    </font>
    <font>
      <sz val="16"/>
      <color theme="3" tint="0.39997558519241921"/>
      <name val="Arial"/>
      <family val="2"/>
    </font>
    <font>
      <i/>
      <sz val="12"/>
      <color theme="3" tint="0.39997558519241921"/>
      <name val="Arial"/>
      <family val="2"/>
    </font>
    <font>
      <b/>
      <sz val="18"/>
      <color theme="1"/>
      <name val="Calibri"/>
      <family val="2"/>
      <scheme val="minor"/>
    </font>
    <font>
      <sz val="18"/>
      <color theme="1"/>
      <name val="Calibri"/>
      <family val="2"/>
      <scheme val="minor"/>
    </font>
    <font>
      <i/>
      <sz val="18"/>
      <color theme="1"/>
      <name val="Calibri"/>
      <family val="2"/>
      <scheme val="minor"/>
    </font>
    <font>
      <b/>
      <sz val="16"/>
      <color theme="1"/>
      <name val="Calibri"/>
      <family val="2"/>
      <scheme val="minor"/>
    </font>
    <font>
      <i/>
      <sz val="12"/>
      <color rgb="FFFF0000"/>
      <name val="Arial"/>
      <family val="2"/>
    </font>
    <font>
      <b/>
      <u/>
      <sz val="11"/>
      <color theme="1"/>
      <name val="Calibri"/>
      <family val="2"/>
      <scheme val="minor"/>
    </font>
    <font>
      <b/>
      <sz val="18"/>
      <color rgb="FFFF0000"/>
      <name val="Calibri"/>
      <family val="2"/>
      <scheme val="minor"/>
    </font>
    <font>
      <b/>
      <u/>
      <sz val="24"/>
      <color theme="1"/>
      <name val="Calibri"/>
      <family val="2"/>
      <scheme val="minor"/>
    </font>
    <font>
      <b/>
      <sz val="16"/>
      <color rgb="FFFF0000"/>
      <name val="Calibri"/>
      <family val="2"/>
      <scheme val="minor"/>
    </font>
    <font>
      <b/>
      <sz val="24"/>
      <color theme="1"/>
      <name val="Calibri"/>
      <family val="2"/>
      <scheme val="minor"/>
    </font>
    <font>
      <b/>
      <sz val="20"/>
      <color rgb="FFFF0000"/>
      <name val="Verdana"/>
      <family val="2"/>
    </font>
    <font>
      <b/>
      <sz val="11"/>
      <color theme="1"/>
      <name val="Verdana"/>
      <family val="2"/>
    </font>
    <font>
      <b/>
      <sz val="16"/>
      <color rgb="FF00B050"/>
      <name val="Verdana"/>
      <family val="2"/>
    </font>
    <font>
      <b/>
      <sz val="16"/>
      <color theme="1"/>
      <name val="Verdana"/>
      <family val="2"/>
    </font>
    <font>
      <b/>
      <u/>
      <sz val="16"/>
      <color rgb="FF00B050"/>
      <name val="Verdana"/>
      <family val="2"/>
    </font>
    <font>
      <b/>
      <u/>
      <sz val="11"/>
      <color theme="1"/>
      <name val="Verdana"/>
      <family val="2"/>
    </font>
    <font>
      <b/>
      <sz val="12"/>
      <color theme="1"/>
      <name val="Verdana"/>
      <family val="2"/>
    </font>
    <font>
      <b/>
      <i/>
      <sz val="16"/>
      <color rgb="FF00B050"/>
      <name val="Verdana"/>
      <family val="2"/>
    </font>
    <font>
      <b/>
      <i/>
      <sz val="12"/>
      <color theme="1"/>
      <name val="Verdana"/>
      <family val="2"/>
    </font>
    <font>
      <b/>
      <sz val="12"/>
      <color rgb="FFFF0000"/>
      <name val="Verdana"/>
      <family val="2"/>
    </font>
    <font>
      <b/>
      <sz val="11"/>
      <color rgb="FF00B050"/>
      <name val="Verdana"/>
      <family val="2"/>
    </font>
    <font>
      <b/>
      <u val="doubleAccounting"/>
      <sz val="12"/>
      <color rgb="FFFF0000"/>
      <name val="Verdana"/>
      <family val="2"/>
    </font>
    <font>
      <b/>
      <u val="singleAccounting"/>
      <sz val="12"/>
      <color theme="1"/>
      <name val="Verdana"/>
      <family val="2"/>
    </font>
    <font>
      <b/>
      <sz val="12"/>
      <name val="Verdana"/>
      <family val="2"/>
    </font>
    <font>
      <b/>
      <u val="singleAccounting"/>
      <sz val="12"/>
      <color rgb="FFFF0000"/>
      <name val="Verdana"/>
      <family val="2"/>
    </font>
    <font>
      <b/>
      <sz val="12"/>
      <color rgb="FF00B050"/>
      <name val="Verdana"/>
      <family val="2"/>
    </font>
    <font>
      <b/>
      <u/>
      <sz val="12"/>
      <color rgb="FF00B050"/>
      <name val="Verdana"/>
      <family val="2"/>
    </font>
    <font>
      <b/>
      <sz val="13"/>
      <color rgb="FF00B050"/>
      <name val="Verdana"/>
      <family val="2"/>
    </font>
    <font>
      <sz val="14"/>
      <name val="Verdana"/>
      <family val="2"/>
    </font>
    <font>
      <b/>
      <u/>
      <sz val="32"/>
      <color rgb="FFB71E42"/>
      <name val="Gill Sans MT"/>
      <family val="2"/>
    </font>
    <font>
      <b/>
      <u/>
      <sz val="22"/>
      <color rgb="FFB71E42"/>
      <name val="Gill Sans MT"/>
      <family val="2"/>
    </font>
    <font>
      <b/>
      <sz val="32"/>
      <color rgb="FF000000"/>
      <name val="Gill Sans MT"/>
      <family val="2"/>
    </font>
    <font>
      <sz val="36"/>
      <color rgb="FF000000"/>
      <name val="Gill Sans MT"/>
      <family val="2"/>
    </font>
    <font>
      <sz val="36"/>
      <color theme="4" tint="-0.249977111117893"/>
      <name val="Gill Sans MT"/>
      <family val="2"/>
    </font>
    <font>
      <b/>
      <u/>
      <sz val="36"/>
      <color theme="4" tint="-0.249977111117893"/>
      <name val="Gill Sans MT"/>
      <family val="2"/>
    </font>
    <font>
      <sz val="36"/>
      <color rgb="FF00B050"/>
      <name val="Gill Sans MT"/>
      <family val="2"/>
    </font>
    <font>
      <b/>
      <u/>
      <sz val="40"/>
      <color rgb="FF00B050"/>
      <name val="Gill Sans MT"/>
      <family val="2"/>
    </font>
    <font>
      <u val="double"/>
      <sz val="36"/>
      <color rgb="FF00B050"/>
      <name val="Gill Sans MT"/>
      <family val="2"/>
    </font>
    <font>
      <b/>
      <u val="double"/>
      <sz val="36"/>
      <color rgb="FF00B050"/>
      <name val="Gill Sans MT"/>
      <family val="2"/>
    </font>
    <font>
      <b/>
      <u val="double"/>
      <sz val="36"/>
      <color theme="4" tint="-0.249977111117893"/>
      <name val="Gill Sans MT"/>
      <family val="2"/>
    </font>
    <font>
      <b/>
      <sz val="14"/>
      <name val="Verdana"/>
      <family val="2"/>
    </font>
    <font>
      <sz val="14"/>
      <color rgb="FFFF0000"/>
      <name val="Verdana"/>
      <family val="2"/>
    </font>
    <font>
      <sz val="20"/>
      <name val="Verdana"/>
      <family val="2"/>
    </font>
    <font>
      <u/>
      <sz val="36"/>
      <name val="Verdana"/>
      <family val="2"/>
    </font>
    <font>
      <sz val="36"/>
      <name val="Verdana"/>
      <family val="2"/>
    </font>
    <font>
      <b/>
      <u/>
      <sz val="20"/>
      <name val="Verdana"/>
      <family val="2"/>
    </font>
    <font>
      <i/>
      <sz val="20"/>
      <name val="Verdana"/>
      <family val="2"/>
    </font>
    <font>
      <b/>
      <sz val="16"/>
      <color theme="3"/>
      <name val="Verdana"/>
      <family val="2"/>
    </font>
    <font>
      <b/>
      <sz val="11"/>
      <color theme="3"/>
      <name val="Verdana"/>
      <family val="2"/>
    </font>
    <font>
      <b/>
      <i/>
      <sz val="16"/>
      <color theme="3"/>
      <name val="Verdana"/>
      <family val="2"/>
    </font>
    <font>
      <b/>
      <sz val="12"/>
      <color theme="3"/>
      <name val="Verdana"/>
      <family val="2"/>
    </font>
    <font>
      <b/>
      <u/>
      <sz val="12"/>
      <color theme="3"/>
      <name val="Verdana"/>
      <family val="2"/>
    </font>
    <font>
      <b/>
      <sz val="13"/>
      <color theme="3"/>
      <name val="Verdana"/>
      <family val="2"/>
    </font>
    <font>
      <u/>
      <sz val="28"/>
      <name val="Verdana"/>
      <family val="2"/>
    </font>
    <font>
      <u/>
      <sz val="28"/>
      <color theme="4"/>
      <name val="Verdana"/>
      <family val="2"/>
    </font>
    <font>
      <b/>
      <sz val="20"/>
      <color theme="4"/>
      <name val="Verdana"/>
      <family val="2"/>
    </font>
    <font>
      <b/>
      <sz val="20"/>
      <name val="Verdana"/>
      <family val="2"/>
    </font>
    <font>
      <sz val="20"/>
      <color theme="4"/>
      <name val="Verdana"/>
      <family val="2"/>
    </font>
    <font>
      <sz val="20"/>
      <color rgb="FFFF0000"/>
      <name val="Verdana"/>
      <family val="2"/>
    </font>
    <font>
      <sz val="16"/>
      <name val="Verdana Pro"/>
      <family val="2"/>
    </font>
    <font>
      <b/>
      <sz val="16"/>
      <name val="Verdana Pro"/>
      <family val="2"/>
    </font>
    <font>
      <b/>
      <u/>
      <sz val="16"/>
      <name val="Verdana Pro"/>
      <family val="2"/>
    </font>
    <font>
      <sz val="16"/>
      <color rgb="FFFF0000"/>
      <name val="Verdana Pro"/>
      <family val="2"/>
    </font>
    <font>
      <u/>
      <sz val="10"/>
      <color theme="10"/>
      <name val="Arial"/>
      <family val="2"/>
    </font>
    <font>
      <b/>
      <sz val="18"/>
      <color rgb="FF0070C0"/>
      <name val="Verdana"/>
      <family val="2"/>
    </font>
    <font>
      <sz val="18"/>
      <name val="Verdana"/>
      <family val="2"/>
    </font>
    <font>
      <u/>
      <sz val="18"/>
      <color theme="10"/>
      <name val="Arial"/>
      <family val="2"/>
    </font>
    <font>
      <b/>
      <sz val="18"/>
      <name val="Verdana"/>
      <family val="2"/>
    </font>
    <font>
      <sz val="18"/>
      <name val="Arial"/>
      <family val="2"/>
    </font>
    <font>
      <sz val="12"/>
      <name val="Verdana"/>
      <family val="2"/>
    </font>
    <font>
      <b/>
      <u/>
      <sz val="18"/>
      <name val="Arial"/>
      <family val="2"/>
    </font>
    <font>
      <i/>
      <sz val="18"/>
      <name val="Arial"/>
      <family val="2"/>
    </font>
    <font>
      <i/>
      <u val="singleAccounting"/>
      <sz val="18"/>
      <name val="Arial"/>
      <family val="2"/>
    </font>
    <font>
      <u val="singleAccounting"/>
      <sz val="18"/>
      <name val="Arial"/>
      <family val="2"/>
    </font>
    <font>
      <u val="doubleAccounting"/>
      <sz val="18"/>
      <name val="Arial"/>
      <family val="2"/>
    </font>
    <font>
      <b/>
      <sz val="10"/>
      <name val="Verdana"/>
      <family val="2"/>
    </font>
    <font>
      <sz val="10"/>
      <name val="Verdana"/>
      <family val="2"/>
    </font>
    <font>
      <i/>
      <sz val="24"/>
      <name val="Verdana"/>
      <family val="2"/>
    </font>
    <font>
      <u/>
      <sz val="16"/>
      <name val="Verdana"/>
      <family val="2"/>
    </font>
    <font>
      <i/>
      <u/>
      <sz val="16"/>
      <name val="Verdana"/>
      <family val="2"/>
    </font>
    <font>
      <i/>
      <sz val="10"/>
      <name val="Verdana"/>
      <family val="2"/>
    </font>
    <font>
      <sz val="16"/>
      <name val="Verdana"/>
      <family val="2"/>
    </font>
    <font>
      <b/>
      <sz val="16"/>
      <name val="Verdana"/>
      <family val="2"/>
    </font>
    <font>
      <u val="singleAccounting"/>
      <sz val="16"/>
      <name val="Verdana"/>
      <family val="2"/>
    </font>
    <font>
      <u val="doubleAccounting"/>
      <sz val="16"/>
      <name val="Verdana"/>
      <family val="2"/>
    </font>
    <font>
      <b/>
      <u/>
      <sz val="16"/>
      <name val="Verdana"/>
      <family val="2"/>
    </font>
    <font>
      <u/>
      <sz val="10"/>
      <name val="Verdana"/>
      <family val="2"/>
    </font>
    <font>
      <u/>
      <sz val="16"/>
      <color rgb="FFFF0000"/>
      <name val="Verdana"/>
      <family val="2"/>
    </font>
    <font>
      <sz val="16"/>
      <color rgb="FFFF0000"/>
      <name val="Verdana"/>
      <family val="2"/>
    </font>
    <font>
      <u val="singleAccounting"/>
      <sz val="16"/>
      <color rgb="FFFF0000"/>
      <name val="Verdana"/>
      <family val="2"/>
    </font>
    <font>
      <u val="doubleAccounting"/>
      <sz val="16"/>
      <color rgb="FFFF0000"/>
      <name val="Verdana"/>
      <family val="2"/>
    </font>
    <font>
      <b/>
      <sz val="16"/>
      <color theme="4"/>
      <name val="Verdana Pro"/>
      <family val="2"/>
    </font>
    <font>
      <b/>
      <i/>
      <sz val="16"/>
      <color theme="4"/>
      <name val="Verdana Pro"/>
      <family val="2"/>
    </font>
    <font>
      <b/>
      <u/>
      <sz val="16"/>
      <color theme="4"/>
      <name val="Verdana Pro"/>
      <family val="2"/>
    </font>
    <font>
      <u/>
      <sz val="16"/>
      <name val="Verdana Pro"/>
      <family val="2"/>
    </font>
    <font>
      <u val="double"/>
      <sz val="16"/>
      <name val="Verdana Pro"/>
      <family val="2"/>
    </font>
    <font>
      <sz val="12"/>
      <name val="Verdana Pro"/>
      <family val="2"/>
    </font>
    <font>
      <b/>
      <i/>
      <u/>
      <sz val="16"/>
      <color rgb="FFFF0000"/>
      <name val="Verdana Pro"/>
      <family val="2"/>
    </font>
    <font>
      <sz val="14"/>
      <name val="Verdana Pro"/>
      <family val="2"/>
    </font>
    <font>
      <u/>
      <sz val="14"/>
      <name val="Verdana Pro"/>
      <family val="2"/>
    </font>
    <font>
      <b/>
      <u/>
      <sz val="14"/>
      <name val="Verdana Pro"/>
      <family val="2"/>
    </font>
    <font>
      <u val="double"/>
      <sz val="14"/>
      <name val="Verdana Pro"/>
      <family val="2"/>
    </font>
    <font>
      <i/>
      <sz val="14"/>
      <name val="Verdana Pro"/>
      <family val="2"/>
    </font>
    <font>
      <b/>
      <sz val="16"/>
      <color theme="6" tint="-0.499984740745262"/>
      <name val="Verdana Pro"/>
      <family val="2"/>
    </font>
    <font>
      <b/>
      <sz val="14"/>
      <color theme="6" tint="-0.499984740745262"/>
      <name val="Verdana Pro"/>
      <family val="2"/>
    </font>
    <font>
      <b/>
      <u/>
      <sz val="14"/>
      <color theme="6" tint="-0.499984740745262"/>
      <name val="Verdana Pro"/>
      <family val="2"/>
    </font>
    <font>
      <b/>
      <sz val="14"/>
      <color theme="4"/>
      <name val="Verdana Pro"/>
      <family val="2"/>
    </font>
    <font>
      <b/>
      <u val="double"/>
      <sz val="14"/>
      <color theme="4"/>
      <name val="Verdana Pro"/>
      <family val="2"/>
    </font>
    <font>
      <b/>
      <sz val="20"/>
      <color theme="3"/>
      <name val="Verdana"/>
      <family val="2"/>
    </font>
    <font>
      <u/>
      <sz val="20"/>
      <name val="Verdana"/>
      <family val="2"/>
    </font>
    <font>
      <b/>
      <sz val="12"/>
      <color theme="4"/>
      <name val="Verdana Pro"/>
      <family val="2"/>
    </font>
    <font>
      <b/>
      <sz val="18"/>
      <name val="Calibri"/>
      <family val="2"/>
      <scheme val="minor"/>
    </font>
    <font>
      <sz val="12"/>
      <color theme="1"/>
      <name val="Calibri"/>
      <family val="2"/>
      <scheme val="minor"/>
    </font>
    <font>
      <b/>
      <sz val="20"/>
      <name val="Calibri"/>
      <family val="2"/>
      <scheme val="minor"/>
    </font>
    <font>
      <u/>
      <sz val="12"/>
      <color theme="1"/>
      <name val="Calibri"/>
      <family val="2"/>
      <scheme val="minor"/>
    </font>
    <font>
      <b/>
      <i/>
      <u/>
      <sz val="18"/>
      <color theme="4"/>
      <name val="Calibri"/>
      <family val="2"/>
      <scheme val="minor"/>
    </font>
    <font>
      <b/>
      <i/>
      <sz val="18"/>
      <color theme="4"/>
      <name val="Calibri"/>
      <family val="2"/>
      <scheme val="minor"/>
    </font>
    <font>
      <i/>
      <sz val="16"/>
      <color theme="1"/>
      <name val="Calibri"/>
      <family val="2"/>
      <scheme val="minor"/>
    </font>
    <font>
      <sz val="18"/>
      <name val="Calibri"/>
      <family val="2"/>
      <scheme val="minor"/>
    </font>
    <font>
      <sz val="18"/>
      <color theme="4"/>
      <name val="Calibri"/>
      <family val="2"/>
      <scheme val="minor"/>
    </font>
    <font>
      <b/>
      <sz val="18"/>
      <color theme="4"/>
      <name val="Calibri"/>
      <family val="2"/>
      <scheme val="minor"/>
    </font>
    <font>
      <b/>
      <u/>
      <sz val="18"/>
      <color theme="4"/>
      <name val="Calibri"/>
      <family val="2"/>
      <scheme val="minor"/>
    </font>
    <font>
      <b/>
      <u/>
      <sz val="18"/>
      <color theme="1"/>
      <name val="Calibri"/>
      <family val="2"/>
      <scheme val="minor"/>
    </font>
    <font>
      <b/>
      <u/>
      <sz val="20"/>
      <color theme="4"/>
      <name val="Verdana"/>
      <family val="2"/>
    </font>
    <font>
      <b/>
      <sz val="16"/>
      <color theme="4"/>
      <name val="Arial"/>
      <family val="2"/>
    </font>
    <font>
      <b/>
      <sz val="18"/>
      <color theme="4"/>
      <name val="Arial"/>
      <family val="2"/>
    </font>
    <font>
      <u/>
      <sz val="14"/>
      <color theme="1"/>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sz val="16"/>
      <color theme="1"/>
      <name val="Calibri"/>
      <family val="2"/>
      <scheme val="minor"/>
    </font>
    <font>
      <b/>
      <sz val="20"/>
      <color rgb="FFFF0000"/>
      <name val="Calibri"/>
      <family val="2"/>
      <scheme val="minor"/>
    </font>
    <font>
      <sz val="20"/>
      <color theme="0"/>
      <name val="Verdana"/>
      <family val="2"/>
    </font>
    <font>
      <u/>
      <sz val="28"/>
      <color theme="3"/>
      <name val="Verdana"/>
      <family val="2"/>
    </font>
    <font>
      <b/>
      <u/>
      <sz val="18"/>
      <color theme="3"/>
      <name val="Calibri"/>
      <family val="2"/>
      <scheme val="minor"/>
    </font>
    <font>
      <b/>
      <sz val="18"/>
      <color theme="3"/>
      <name val="Calibri"/>
      <family val="2"/>
      <scheme val="minor"/>
    </font>
    <font>
      <sz val="24"/>
      <name val="Verdana"/>
      <family val="2"/>
    </font>
  </fonts>
  <fills count="16">
    <fill>
      <patternFill patternType="none"/>
    </fill>
    <fill>
      <patternFill patternType="gray125"/>
    </fill>
    <fill>
      <patternFill patternType="solid">
        <fgColor indexed="40"/>
        <bgColor indexed="64"/>
      </patternFill>
    </fill>
    <fill>
      <patternFill patternType="solid">
        <fgColor indexed="11"/>
        <bgColor indexed="64"/>
      </patternFill>
    </fill>
    <fill>
      <patternFill patternType="solid">
        <fgColor indexed="12"/>
        <bgColor indexed="64"/>
      </patternFill>
    </fill>
    <fill>
      <patternFill patternType="solid">
        <fgColor indexed="13"/>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2"/>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bgColor indexed="64"/>
      </patternFill>
    </fill>
    <fill>
      <patternFill patternType="solid">
        <fgColor rgb="FFFF0000"/>
        <bgColor indexed="64"/>
      </patternFill>
    </fill>
  </fills>
  <borders count="28">
    <border>
      <left/>
      <right/>
      <top/>
      <bottom/>
      <diagonal/>
    </border>
    <border>
      <left/>
      <right/>
      <top style="thick">
        <color indexed="64"/>
      </top>
      <bottom style="thick">
        <color indexed="64"/>
      </bottom>
      <diagonal/>
    </border>
    <border>
      <left/>
      <right/>
      <top/>
      <bottom style="mediumDashed">
        <color indexed="64"/>
      </bottom>
      <diagonal/>
    </border>
    <border>
      <left/>
      <right style="thick">
        <color indexed="64"/>
      </right>
      <top/>
      <bottom/>
      <diagonal/>
    </border>
    <border>
      <left style="mediumDashed">
        <color indexed="64"/>
      </left>
      <right style="mediumDashed">
        <color indexed="64"/>
      </right>
      <top style="mediumDashed">
        <color indexed="64"/>
      </top>
      <bottom style="mediumDashed">
        <color indexed="64"/>
      </bottom>
      <diagonal/>
    </border>
    <border>
      <left/>
      <right/>
      <top style="mediumDashed">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auto="1"/>
      </left>
      <right/>
      <top/>
      <bottom/>
      <diagonal/>
    </border>
    <border>
      <left style="double">
        <color auto="1"/>
      </left>
      <right/>
      <top/>
      <bottom style="double">
        <color auto="1"/>
      </bottom>
      <diagonal/>
    </border>
    <border>
      <left style="thin">
        <color auto="1"/>
      </left>
      <right style="thin">
        <color auto="1"/>
      </right>
      <top style="thin">
        <color auto="1"/>
      </top>
      <bottom style="thin">
        <color auto="1"/>
      </bottom>
      <diagonal/>
    </border>
    <border>
      <left style="thick">
        <color theme="3"/>
      </left>
      <right/>
      <top/>
      <bottom/>
      <diagonal/>
    </border>
    <border>
      <left style="thick">
        <color auto="1"/>
      </left>
      <right style="thick">
        <color auto="1"/>
      </right>
      <top style="thick">
        <color auto="1"/>
      </top>
      <bottom style="thick">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indexed="64"/>
      </left>
      <right style="dashed">
        <color indexed="64"/>
      </right>
      <top style="dashed">
        <color indexed="64"/>
      </top>
      <bottom style="dashed">
        <color indexed="64"/>
      </bottom>
      <diagonal/>
    </border>
    <border>
      <left style="thick">
        <color theme="4"/>
      </left>
      <right style="thick">
        <color theme="4"/>
      </right>
      <top style="thick">
        <color theme="4"/>
      </top>
      <bottom/>
      <diagonal/>
    </border>
    <border>
      <left style="thick">
        <color theme="4"/>
      </left>
      <right style="thick">
        <color theme="4"/>
      </right>
      <top/>
      <bottom/>
      <diagonal/>
    </border>
    <border>
      <left style="thick">
        <color theme="4"/>
      </left>
      <right style="thick">
        <color theme="4"/>
      </right>
      <top/>
      <bottom style="thick">
        <color theme="4"/>
      </bottom>
      <diagonal/>
    </border>
    <border>
      <left/>
      <right/>
      <top style="dashDot">
        <color auto="1"/>
      </top>
      <bottom style="dashDot">
        <color auto="1"/>
      </bottom>
      <diagonal/>
    </border>
    <border>
      <left style="thick">
        <color theme="3"/>
      </left>
      <right style="thick">
        <color theme="3"/>
      </right>
      <top style="thick">
        <color theme="3"/>
      </top>
      <bottom/>
      <diagonal/>
    </border>
    <border>
      <left style="thick">
        <color theme="3"/>
      </left>
      <right style="thick">
        <color theme="3"/>
      </right>
      <top/>
      <bottom/>
      <diagonal/>
    </border>
    <border>
      <left style="thick">
        <color theme="3"/>
      </left>
      <right style="thick">
        <color theme="3"/>
      </right>
      <top/>
      <bottom style="thick">
        <color theme="3"/>
      </bottom>
      <diagonal/>
    </border>
  </borders>
  <cellStyleXfs count="1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3" fillId="0" borderId="0"/>
    <xf numFmtId="9" fontId="4" fillId="0" borderId="0" applyFont="0" applyFill="0" applyBorder="0" applyAlignment="0" applyProtection="0"/>
    <xf numFmtId="0" fontId="2" fillId="0" borderId="0"/>
    <xf numFmtId="9" fontId="2" fillId="0" borderId="0" applyFont="0" applyFill="0" applyBorder="0" applyAlignment="0" applyProtection="0"/>
    <xf numFmtId="0" fontId="4" fillId="0" borderId="0"/>
    <xf numFmtId="0" fontId="85" fillId="0" borderId="0" applyNumberFormat="0" applyFill="0" applyBorder="0" applyAlignment="0" applyProtection="0">
      <alignment vertical="top"/>
      <protection locked="0"/>
    </xf>
    <xf numFmtId="0" fontId="1" fillId="0" borderId="0"/>
  </cellStyleXfs>
  <cellXfs count="326">
    <xf numFmtId="0" fontId="0" fillId="0" borderId="0" xfId="0"/>
    <xf numFmtId="44" fontId="7" fillId="0" borderId="0" xfId="2" applyFont="1"/>
    <xf numFmtId="44" fontId="5" fillId="0" borderId="0" xfId="2" applyFont="1"/>
    <xf numFmtId="44" fontId="8" fillId="0" borderId="0" xfId="2" applyFont="1" applyAlignment="1">
      <alignment horizontal="center"/>
    </xf>
    <xf numFmtId="164" fontId="5" fillId="0" borderId="0" xfId="1" applyNumberFormat="1" applyFont="1" applyAlignment="1">
      <alignment horizontal="center"/>
    </xf>
    <xf numFmtId="9" fontId="5" fillId="0" borderId="0" xfId="3" applyFont="1"/>
    <xf numFmtId="44" fontId="8" fillId="0" borderId="0" xfId="2" applyFont="1"/>
    <xf numFmtId="44" fontId="5" fillId="0" borderId="0" xfId="2" applyFont="1" applyAlignment="1">
      <alignment horizontal="center"/>
    </xf>
    <xf numFmtId="166" fontId="7" fillId="0" borderId="0" xfId="2" applyNumberFormat="1" applyFont="1"/>
    <xf numFmtId="9" fontId="7" fillId="0" borderId="0" xfId="2" applyNumberFormat="1" applyFont="1" applyAlignment="1">
      <alignment horizontal="center"/>
    </xf>
    <xf numFmtId="3" fontId="5" fillId="0" borderId="0" xfId="1" applyNumberFormat="1" applyFont="1" applyAlignment="1">
      <alignment horizontal="center"/>
    </xf>
    <xf numFmtId="44" fontId="7" fillId="2" borderId="0" xfId="2" applyFont="1" applyFill="1"/>
    <xf numFmtId="44" fontId="9" fillId="0" borderId="0" xfId="2" applyFont="1"/>
    <xf numFmtId="44" fontId="5" fillId="3" borderId="0" xfId="2" applyFont="1" applyFill="1"/>
    <xf numFmtId="44" fontId="10" fillId="0" borderId="0" xfId="2" applyFont="1"/>
    <xf numFmtId="44" fontId="11" fillId="0" borderId="0" xfId="2" applyFont="1"/>
    <xf numFmtId="44" fontId="12" fillId="0" borderId="0" xfId="2" applyFont="1"/>
    <xf numFmtId="44" fontId="12" fillId="0" borderId="0" xfId="2" applyFont="1" applyAlignment="1">
      <alignment horizontal="center"/>
    </xf>
    <xf numFmtId="44" fontId="5" fillId="4" borderId="1" xfId="2" applyFont="1" applyFill="1" applyBorder="1"/>
    <xf numFmtId="44" fontId="12" fillId="0" borderId="0" xfId="2" quotePrefix="1" applyFont="1" applyAlignment="1">
      <alignment horizontal="center"/>
    </xf>
    <xf numFmtId="166" fontId="7" fillId="0" borderId="0" xfId="0" applyNumberFormat="1" applyFont="1"/>
    <xf numFmtId="164" fontId="7" fillId="0" borderId="0" xfId="1" applyNumberFormat="1" applyFont="1"/>
    <xf numFmtId="44" fontId="12" fillId="0" borderId="0" xfId="2" quotePrefix="1" applyFont="1" applyAlignment="1">
      <alignment horizontal="right"/>
    </xf>
    <xf numFmtId="167" fontId="5" fillId="0" borderId="0" xfId="2" applyNumberFormat="1" applyFont="1"/>
    <xf numFmtId="170" fontId="5" fillId="6" borderId="0" xfId="2" applyNumberFormat="1" applyFont="1" applyFill="1"/>
    <xf numFmtId="44" fontId="12" fillId="0" borderId="0" xfId="2" applyFont="1" applyAlignment="1">
      <alignment horizontal="right"/>
    </xf>
    <xf numFmtId="168" fontId="7" fillId="0" borderId="0" xfId="2" applyNumberFormat="1" applyFont="1" applyAlignment="1">
      <alignment horizontal="center"/>
    </xf>
    <xf numFmtId="44" fontId="5" fillId="3" borderId="0" xfId="2" applyFont="1" applyFill="1" applyAlignment="1">
      <alignment wrapText="1"/>
    </xf>
    <xf numFmtId="44" fontId="14" fillId="0" borderId="0" xfId="2" applyFont="1"/>
    <xf numFmtId="0" fontId="5" fillId="0" borderId="0" xfId="2" applyNumberFormat="1" applyFont="1" applyAlignment="1"/>
    <xf numFmtId="171" fontId="5" fillId="0" borderId="0" xfId="2" applyNumberFormat="1" applyFont="1"/>
    <xf numFmtId="172" fontId="5" fillId="0" borderId="0" xfId="2" applyNumberFormat="1" applyFont="1"/>
    <xf numFmtId="44" fontId="12" fillId="0" borderId="0" xfId="2" applyFont="1" applyAlignment="1">
      <alignment horizontal="left"/>
    </xf>
    <xf numFmtId="44" fontId="13" fillId="0" borderId="0" xfId="2" quotePrefix="1" applyFont="1" applyAlignment="1">
      <alignment horizontal="right"/>
    </xf>
    <xf numFmtId="44" fontId="17" fillId="0" borderId="0" xfId="2" applyFont="1" applyAlignment="1">
      <alignment horizontal="center"/>
    </xf>
    <xf numFmtId="9" fontId="18" fillId="0" borderId="0" xfId="3" applyFont="1" applyAlignment="1">
      <alignment horizontal="center"/>
    </xf>
    <xf numFmtId="3" fontId="19" fillId="0" borderId="0" xfId="1" applyNumberFormat="1" applyFont="1" applyAlignment="1">
      <alignment horizontal="center"/>
    </xf>
    <xf numFmtId="44" fontId="20" fillId="0" borderId="0" xfId="2" applyFont="1"/>
    <xf numFmtId="44" fontId="21" fillId="0" borderId="0" xfId="2" applyFont="1"/>
    <xf numFmtId="44" fontId="15" fillId="0" borderId="0" xfId="2" applyFont="1" applyAlignment="1">
      <alignment horizontal="right"/>
    </xf>
    <xf numFmtId="44" fontId="15" fillId="0" borderId="0" xfId="2" applyFont="1" applyAlignment="1">
      <alignment horizontal="center"/>
    </xf>
    <xf numFmtId="44" fontId="26" fillId="0" borderId="0" xfId="2" applyFont="1" applyAlignment="1">
      <alignment horizontal="center"/>
    </xf>
    <xf numFmtId="3" fontId="5" fillId="5" borderId="4" xfId="1" applyNumberFormat="1" applyFont="1" applyFill="1" applyBorder="1" applyAlignment="1">
      <alignment horizontal="right"/>
    </xf>
    <xf numFmtId="170" fontId="5" fillId="8" borderId="4" xfId="2" applyNumberFormat="1" applyFont="1" applyFill="1" applyBorder="1"/>
    <xf numFmtId="167" fontId="5" fillId="8" borderId="4" xfId="2" applyNumberFormat="1" applyFont="1" applyFill="1" applyBorder="1"/>
    <xf numFmtId="0" fontId="35" fillId="8" borderId="14" xfId="9" applyFont="1" applyFill="1" applyBorder="1" applyAlignment="1">
      <alignment horizontal="center" vertical="center"/>
    </xf>
    <xf numFmtId="0" fontId="16" fillId="0" borderId="14" xfId="9" applyFont="1" applyBorder="1" applyAlignment="1">
      <alignment vertical="center"/>
    </xf>
    <xf numFmtId="0" fontId="29" fillId="0" borderId="14" xfId="9" applyFont="1" applyBorder="1" applyAlignment="1">
      <alignment horizontal="center" vertical="center"/>
    </xf>
    <xf numFmtId="0" fontId="32" fillId="0" borderId="14" xfId="9" applyFont="1" applyBorder="1" applyAlignment="1">
      <alignment horizontal="center" vertical="center"/>
    </xf>
    <xf numFmtId="0" fontId="31" fillId="0" borderId="14" xfId="9" applyFont="1" applyBorder="1" applyAlignment="1">
      <alignment horizontal="center" vertical="center"/>
    </xf>
    <xf numFmtId="0" fontId="30" fillId="0" borderId="14" xfId="9" applyFont="1" applyBorder="1" applyAlignment="1">
      <alignment horizontal="center" vertical="center"/>
    </xf>
    <xf numFmtId="0" fontId="33" fillId="0" borderId="14" xfId="9" applyFont="1" applyBorder="1" applyAlignment="1">
      <alignment vertical="center"/>
    </xf>
    <xf numFmtId="0" fontId="34" fillId="0" borderId="14" xfId="9" applyFont="1" applyBorder="1" applyAlignment="1">
      <alignment horizontal="right" vertical="center"/>
    </xf>
    <xf numFmtId="0" fontId="35" fillId="0" borderId="14" xfId="9" applyFont="1" applyBorder="1" applyAlignment="1">
      <alignment vertical="center"/>
    </xf>
    <xf numFmtId="0" fontId="36" fillId="0" borderId="14" xfId="9" applyFont="1" applyBorder="1" applyAlignment="1">
      <alignment horizontal="right" vertical="center"/>
    </xf>
    <xf numFmtId="0" fontId="37" fillId="0" borderId="14" xfId="9" applyFont="1" applyBorder="1" applyAlignment="1">
      <alignment horizontal="center" vertical="center"/>
    </xf>
    <xf numFmtId="0" fontId="38" fillId="0" borderId="14" xfId="9" applyFont="1" applyBorder="1" applyAlignment="1">
      <alignment vertical="center"/>
    </xf>
    <xf numFmtId="0" fontId="39" fillId="0" borderId="14" xfId="9" applyFont="1" applyBorder="1" applyAlignment="1">
      <alignment horizontal="right" vertical="center"/>
    </xf>
    <xf numFmtId="0" fontId="40" fillId="8" borderId="14" xfId="9" applyFont="1" applyFill="1" applyBorder="1" applyAlignment="1">
      <alignment horizontal="center" vertical="center"/>
    </xf>
    <xf numFmtId="164" fontId="40" fillId="8" borderId="14" xfId="1" applyNumberFormat="1" applyFont="1" applyFill="1" applyBorder="1" applyAlignment="1">
      <alignment horizontal="center" vertical="center"/>
    </xf>
    <xf numFmtId="164" fontId="40" fillId="8" borderId="14" xfId="9" applyNumberFormat="1" applyFont="1" applyFill="1" applyBorder="1" applyAlignment="1">
      <alignment horizontal="center" vertical="center"/>
    </xf>
    <xf numFmtId="44" fontId="41" fillId="0" borderId="14" xfId="9" applyNumberFormat="1" applyFont="1" applyBorder="1" applyAlignment="1">
      <alignment vertical="center" wrapText="1"/>
    </xf>
    <xf numFmtId="166" fontId="38" fillId="8" borderId="14" xfId="9" applyNumberFormat="1" applyFont="1" applyFill="1" applyBorder="1" applyAlignment="1">
      <alignment vertical="center"/>
    </xf>
    <xf numFmtId="44" fontId="38" fillId="8" borderId="14" xfId="9" applyNumberFormat="1" applyFont="1" applyFill="1" applyBorder="1" applyAlignment="1">
      <alignment vertical="center"/>
    </xf>
    <xf numFmtId="166" fontId="41" fillId="0" borderId="14" xfId="9" applyNumberFormat="1" applyFont="1" applyBorder="1" applyAlignment="1">
      <alignment vertical="center"/>
    </xf>
    <xf numFmtId="0" fontId="42" fillId="0" borderId="14" xfId="9" applyFont="1" applyBorder="1" applyAlignment="1">
      <alignment horizontal="right" vertical="center"/>
    </xf>
    <xf numFmtId="44" fontId="41" fillId="0" borderId="14" xfId="9" applyNumberFormat="1" applyFont="1" applyBorder="1" applyAlignment="1">
      <alignment vertical="center"/>
    </xf>
    <xf numFmtId="0" fontId="47" fillId="0" borderId="14" xfId="9" applyFont="1" applyBorder="1" applyAlignment="1">
      <alignment horizontal="right" vertical="center"/>
    </xf>
    <xf numFmtId="0" fontId="48" fillId="0" borderId="14" xfId="9" applyFont="1" applyBorder="1" applyAlignment="1">
      <alignment horizontal="right" vertical="center"/>
    </xf>
    <xf numFmtId="44" fontId="43" fillId="0" borderId="14" xfId="9" applyNumberFormat="1" applyFont="1" applyBorder="1" applyAlignment="1">
      <alignment vertical="center" wrapText="1"/>
    </xf>
    <xf numFmtId="166" fontId="44" fillId="8" borderId="14" xfId="9" applyNumberFormat="1" applyFont="1" applyFill="1" applyBorder="1" applyAlignment="1">
      <alignment vertical="center"/>
    </xf>
    <xf numFmtId="44" fontId="44" fillId="8" borderId="14" xfId="9" applyNumberFormat="1" applyFont="1" applyFill="1" applyBorder="1" applyAlignment="1">
      <alignment vertical="center"/>
    </xf>
    <xf numFmtId="166" fontId="43" fillId="0" borderId="14" xfId="9" applyNumberFormat="1" applyFont="1" applyBorder="1" applyAlignment="1">
      <alignment vertical="center"/>
    </xf>
    <xf numFmtId="173" fontId="41" fillId="0" borderId="14" xfId="10" applyNumberFormat="1" applyFont="1" applyBorder="1" applyAlignment="1">
      <alignment vertical="center"/>
    </xf>
    <xf numFmtId="173" fontId="38" fillId="0" borderId="14" xfId="10" applyNumberFormat="1" applyFont="1" applyBorder="1" applyAlignment="1">
      <alignment vertical="center"/>
    </xf>
    <xf numFmtId="166" fontId="45" fillId="8" borderId="14" xfId="9" applyNumberFormat="1" applyFont="1" applyFill="1" applyBorder="1" applyAlignment="1">
      <alignment vertical="center"/>
    </xf>
    <xf numFmtId="44" fontId="46" fillId="0" borderId="14" xfId="9" applyNumberFormat="1" applyFont="1" applyBorder="1" applyAlignment="1">
      <alignment vertical="center"/>
    </xf>
    <xf numFmtId="166" fontId="46" fillId="0" borderId="14" xfId="9" applyNumberFormat="1" applyFont="1" applyBorder="1" applyAlignment="1">
      <alignment vertical="center"/>
    </xf>
    <xf numFmtId="44" fontId="43" fillId="0" borderId="14" xfId="9" applyNumberFormat="1" applyFont="1" applyBorder="1" applyAlignment="1">
      <alignment vertical="center"/>
    </xf>
    <xf numFmtId="0" fontId="49" fillId="0" borderId="14" xfId="9" applyFont="1" applyBorder="1" applyAlignment="1">
      <alignment horizontal="right" vertical="center"/>
    </xf>
    <xf numFmtId="0" fontId="2" fillId="0" borderId="0" xfId="9"/>
    <xf numFmtId="0" fontId="2" fillId="0" borderId="0" xfId="9" applyAlignment="1">
      <alignment wrapText="1"/>
    </xf>
    <xf numFmtId="0" fontId="51" fillId="9" borderId="0" xfId="9" applyFont="1" applyFill="1" applyAlignment="1">
      <alignment horizontal="center" vertical="center" readingOrder="1"/>
    </xf>
    <xf numFmtId="0" fontId="53" fillId="9" borderId="5" xfId="9" applyFont="1" applyFill="1" applyBorder="1" applyAlignment="1">
      <alignment horizontal="center" vertical="center" readingOrder="1"/>
    </xf>
    <xf numFmtId="0" fontId="54" fillId="9" borderId="2" xfId="9" applyFont="1" applyFill="1" applyBorder="1" applyAlignment="1">
      <alignment horizontal="center" vertical="center" readingOrder="1"/>
    </xf>
    <xf numFmtId="0" fontId="57" fillId="9" borderId="0" xfId="9" applyFont="1" applyFill="1" applyAlignment="1">
      <alignment horizontal="center" vertical="center" readingOrder="1"/>
    </xf>
    <xf numFmtId="0" fontId="58" fillId="9" borderId="2" xfId="9" applyFont="1" applyFill="1" applyBorder="1" applyAlignment="1">
      <alignment horizontal="center" vertical="center" readingOrder="1"/>
    </xf>
    <xf numFmtId="0" fontId="55" fillId="9" borderId="0" xfId="9" applyFont="1" applyFill="1" applyAlignment="1">
      <alignment horizontal="center" vertical="center" readingOrder="1"/>
    </xf>
    <xf numFmtId="0" fontId="56" fillId="9" borderId="2" xfId="9" applyFont="1" applyFill="1" applyBorder="1" applyAlignment="1">
      <alignment horizontal="center" vertical="center" readingOrder="1"/>
    </xf>
    <xf numFmtId="0" fontId="59" fillId="9" borderId="5" xfId="9" applyFont="1" applyFill="1" applyBorder="1" applyAlignment="1">
      <alignment horizontal="center" vertical="center" readingOrder="1"/>
    </xf>
    <xf numFmtId="0" fontId="61" fillId="9" borderId="5" xfId="9" applyFont="1" applyFill="1" applyBorder="1" applyAlignment="1">
      <alignment horizontal="center" vertical="center" readingOrder="1"/>
    </xf>
    <xf numFmtId="44" fontId="4" fillId="0" borderId="0" xfId="2" applyFont="1"/>
    <xf numFmtId="0" fontId="27" fillId="0" borderId="14" xfId="9" applyFont="1" applyBorder="1" applyAlignment="1">
      <alignment vertical="center"/>
    </xf>
    <xf numFmtId="0" fontId="64" fillId="9" borderId="0" xfId="0" applyFont="1" applyFill="1"/>
    <xf numFmtId="0" fontId="65" fillId="9" borderId="0" xfId="0" applyFont="1" applyFill="1" applyAlignment="1">
      <alignment horizontal="center"/>
    </xf>
    <xf numFmtId="0" fontId="66" fillId="9" borderId="0" xfId="0" applyFont="1" applyFill="1" applyAlignment="1">
      <alignment horizontal="center"/>
    </xf>
    <xf numFmtId="0" fontId="67" fillId="9" borderId="0" xfId="0" applyFont="1" applyFill="1"/>
    <xf numFmtId="0" fontId="64" fillId="9" borderId="0" xfId="0" applyFont="1" applyFill="1" applyAlignment="1">
      <alignment horizontal="left"/>
    </xf>
    <xf numFmtId="0" fontId="68" fillId="9" borderId="0" xfId="0" applyFont="1" applyFill="1" applyAlignment="1">
      <alignment horizontal="center"/>
    </xf>
    <xf numFmtId="0" fontId="69" fillId="0" borderId="14" xfId="9" applyFont="1" applyBorder="1" applyAlignment="1">
      <alignment horizontal="left" vertical="center"/>
    </xf>
    <xf numFmtId="0" fontId="70" fillId="0" borderId="14" xfId="9" applyFont="1" applyBorder="1" applyAlignment="1">
      <alignment vertical="center"/>
    </xf>
    <xf numFmtId="0" fontId="71" fillId="0" borderId="14" xfId="9" applyFont="1" applyBorder="1" applyAlignment="1">
      <alignment horizontal="left" vertical="center"/>
    </xf>
    <xf numFmtId="0" fontId="69" fillId="0" borderId="14" xfId="9" applyFont="1" applyBorder="1" applyAlignment="1">
      <alignment vertical="center"/>
    </xf>
    <xf numFmtId="0" fontId="72" fillId="0" borderId="14" xfId="9" applyFont="1" applyBorder="1" applyAlignment="1">
      <alignment vertical="center"/>
    </xf>
    <xf numFmtId="0" fontId="73" fillId="0" borderId="14" xfId="9" applyFont="1" applyBorder="1" applyAlignment="1">
      <alignment vertical="center"/>
    </xf>
    <xf numFmtId="0" fontId="74" fillId="0" borderId="14" xfId="9" applyFont="1" applyBorder="1" applyAlignment="1">
      <alignment vertical="center"/>
    </xf>
    <xf numFmtId="44" fontId="8" fillId="0" borderId="0" xfId="2" quotePrefix="1" applyFont="1" applyAlignment="1">
      <alignment horizontal="center"/>
    </xf>
    <xf numFmtId="0" fontId="5" fillId="0" borderId="0" xfId="1" applyNumberFormat="1" applyFont="1" applyAlignment="1"/>
    <xf numFmtId="164" fontId="9" fillId="0" borderId="0" xfId="1" applyNumberFormat="1" applyFont="1" applyAlignment="1">
      <alignment horizontal="left" wrapText="1"/>
    </xf>
    <xf numFmtId="166" fontId="5" fillId="0" borderId="0" xfId="2" applyNumberFormat="1" applyFont="1" applyAlignment="1">
      <alignment horizontal="center"/>
    </xf>
    <xf numFmtId="167" fontId="7" fillId="0" borderId="0" xfId="2" applyNumberFormat="1" applyFont="1"/>
    <xf numFmtId="165" fontId="7" fillId="0" borderId="0" xfId="2" applyNumberFormat="1" applyFont="1"/>
    <xf numFmtId="164" fontId="4" fillId="5" borderId="0" xfId="1" applyNumberFormat="1" applyFont="1" applyFill="1"/>
    <xf numFmtId="0" fontId="64" fillId="9" borderId="0" xfId="11" applyFont="1" applyFill="1"/>
    <xf numFmtId="0" fontId="75" fillId="9" borderId="0" xfId="11" applyFont="1" applyFill="1" applyAlignment="1">
      <alignment horizontal="center"/>
    </xf>
    <xf numFmtId="0" fontId="67" fillId="9" borderId="0" xfId="11" applyFont="1" applyFill="1"/>
    <xf numFmtId="0" fontId="64" fillId="9" borderId="0" xfId="11" applyFont="1" applyFill="1" applyAlignment="1">
      <alignment horizontal="left"/>
    </xf>
    <xf numFmtId="0" fontId="50" fillId="9" borderId="0" xfId="11" applyFont="1" applyFill="1"/>
    <xf numFmtId="0" fontId="77" fillId="9" borderId="0" xfId="11" applyFont="1" applyFill="1"/>
    <xf numFmtId="0" fontId="79" fillId="9" borderId="0" xfId="11" applyFont="1" applyFill="1"/>
    <xf numFmtId="0" fontId="86" fillId="0" borderId="0" xfId="4" applyFont="1"/>
    <xf numFmtId="0" fontId="87" fillId="0" borderId="0" xfId="4" applyFont="1"/>
    <xf numFmtId="0" fontId="88" fillId="0" borderId="0" xfId="12" applyFont="1" applyAlignment="1" applyProtection="1"/>
    <xf numFmtId="0" fontId="89" fillId="0" borderId="0" xfId="4" applyFont="1"/>
    <xf numFmtId="0" fontId="9" fillId="0" borderId="0" xfId="4" applyFont="1" applyAlignment="1">
      <alignment wrapText="1"/>
    </xf>
    <xf numFmtId="0" fontId="87" fillId="0" borderId="16" xfId="4" applyFont="1" applyBorder="1" applyAlignment="1">
      <alignment wrapText="1"/>
    </xf>
    <xf numFmtId="9" fontId="90" fillId="0" borderId="0" xfId="3" applyFont="1" applyBorder="1"/>
    <xf numFmtId="9" fontId="90" fillId="0" borderId="3" xfId="3" applyFont="1" applyBorder="1"/>
    <xf numFmtId="0" fontId="67" fillId="10" borderId="0" xfId="4" applyFont="1" applyFill="1" applyAlignment="1">
      <alignment horizontal="left"/>
    </xf>
    <xf numFmtId="0" fontId="97" fillId="10" borderId="17" xfId="4" applyFont="1" applyFill="1" applyBorder="1"/>
    <xf numFmtId="0" fontId="97" fillId="10" borderId="18" xfId="4" applyFont="1" applyFill="1" applyBorder="1"/>
    <xf numFmtId="0" fontId="62" fillId="10" borderId="18" xfId="4" applyFont="1" applyFill="1" applyBorder="1"/>
    <xf numFmtId="0" fontId="89" fillId="10" borderId="18" xfId="4" applyFont="1" applyFill="1" applyBorder="1" applyAlignment="1">
      <alignment horizontal="center"/>
    </xf>
    <xf numFmtId="0" fontId="97" fillId="10" borderId="19" xfId="4" applyFont="1" applyFill="1" applyBorder="1"/>
    <xf numFmtId="0" fontId="98" fillId="0" borderId="0" xfId="4" applyFont="1"/>
    <xf numFmtId="0" fontId="99" fillId="0" borderId="0" xfId="4" applyFont="1" applyAlignment="1">
      <alignment horizontal="left"/>
    </xf>
    <xf numFmtId="0" fontId="100" fillId="11" borderId="0" xfId="4" applyFont="1" applyFill="1" applyAlignment="1">
      <alignment horizontal="center"/>
    </xf>
    <xf numFmtId="0" fontId="100" fillId="8" borderId="17" xfId="4" applyFont="1" applyFill="1" applyBorder="1" applyAlignment="1">
      <alignment horizontal="left"/>
    </xf>
    <xf numFmtId="0" fontId="98" fillId="8" borderId="19" xfId="4" applyFont="1" applyFill="1" applyBorder="1"/>
    <xf numFmtId="0" fontId="100" fillId="11" borderId="0" xfId="4" applyFont="1" applyFill="1" applyAlignment="1">
      <alignment horizontal="left"/>
    </xf>
    <xf numFmtId="0" fontId="98" fillId="11" borderId="0" xfId="4" applyFont="1" applyFill="1"/>
    <xf numFmtId="0" fontId="78" fillId="8" borderId="0" xfId="4" applyFont="1" applyFill="1" applyAlignment="1">
      <alignment horizontal="center"/>
    </xf>
    <xf numFmtId="0" fontId="100" fillId="12" borderId="0" xfId="4" applyFont="1" applyFill="1" applyAlignment="1">
      <alignment horizontal="center"/>
    </xf>
    <xf numFmtId="0" fontId="100" fillId="12" borderId="0" xfId="4" applyFont="1" applyFill="1" applyAlignment="1">
      <alignment horizontal="left"/>
    </xf>
    <xf numFmtId="0" fontId="98" fillId="12" borderId="0" xfId="4" applyFont="1" applyFill="1"/>
    <xf numFmtId="0" fontId="89" fillId="0" borderId="0" xfId="4" applyFont="1" applyAlignment="1">
      <alignment horizontal="left"/>
    </xf>
    <xf numFmtId="0" fontId="100" fillId="0" borderId="0" xfId="4" applyFont="1" applyAlignment="1">
      <alignment horizontal="center"/>
    </xf>
    <xf numFmtId="0" fontId="101" fillId="0" borderId="0" xfId="4" applyFont="1"/>
    <xf numFmtId="0" fontId="100" fillId="0" borderId="0" xfId="4" applyFont="1" applyAlignment="1">
      <alignment horizontal="left"/>
    </xf>
    <xf numFmtId="0" fontId="102" fillId="0" borderId="0" xfId="4" applyFont="1"/>
    <xf numFmtId="0" fontId="103" fillId="0" borderId="20" xfId="4" applyFont="1" applyBorder="1" applyAlignment="1">
      <alignment horizontal="left"/>
    </xf>
    <xf numFmtId="166" fontId="103" fillId="8" borderId="20" xfId="2" applyNumberFormat="1" applyFont="1" applyFill="1" applyBorder="1"/>
    <xf numFmtId="0" fontId="103" fillId="0" borderId="20" xfId="4" applyFont="1" applyBorder="1" applyAlignment="1">
      <alignment horizontal="center"/>
    </xf>
    <xf numFmtId="6" fontId="103" fillId="0" borderId="20" xfId="4" applyNumberFormat="1" applyFont="1" applyBorder="1"/>
    <xf numFmtId="6" fontId="104" fillId="0" borderId="20" xfId="4" quotePrefix="1" applyNumberFormat="1" applyFont="1" applyBorder="1" applyAlignment="1">
      <alignment horizontal="center"/>
    </xf>
    <xf numFmtId="0" fontId="103" fillId="0" borderId="20" xfId="4" applyFont="1" applyBorder="1"/>
    <xf numFmtId="0" fontId="103" fillId="0" borderId="0" xfId="4" applyFont="1"/>
    <xf numFmtId="166" fontId="103" fillId="0" borderId="20" xfId="2" applyNumberFormat="1" applyFont="1" applyBorder="1"/>
    <xf numFmtId="6" fontId="103" fillId="8" borderId="20" xfId="4" applyNumberFormat="1" applyFont="1" applyFill="1" applyBorder="1"/>
    <xf numFmtId="0" fontId="103" fillId="8" borderId="20" xfId="4" applyFont="1" applyFill="1" applyBorder="1"/>
    <xf numFmtId="0" fontId="103" fillId="0" borderId="0" xfId="4" applyFont="1" applyAlignment="1">
      <alignment horizontal="left"/>
    </xf>
    <xf numFmtId="0" fontId="104" fillId="0" borderId="0" xfId="4" applyFont="1" applyAlignment="1">
      <alignment horizontal="right"/>
    </xf>
    <xf numFmtId="0" fontId="103" fillId="0" borderId="0" xfId="4" applyFont="1" applyAlignment="1">
      <alignment horizontal="right"/>
    </xf>
    <xf numFmtId="166" fontId="103" fillId="8" borderId="0" xfId="4" applyNumberFormat="1" applyFont="1" applyFill="1" applyAlignment="1">
      <alignment horizontal="left"/>
    </xf>
    <xf numFmtId="166" fontId="105" fillId="8" borderId="0" xfId="4" applyNumberFormat="1" applyFont="1" applyFill="1" applyAlignment="1">
      <alignment horizontal="left"/>
    </xf>
    <xf numFmtId="9" fontId="103" fillId="8" borderId="0" xfId="3" applyFont="1" applyFill="1" applyBorder="1" applyAlignment="1">
      <alignment horizontal="center"/>
    </xf>
    <xf numFmtId="166" fontId="106" fillId="8" borderId="0" xfId="4" applyNumberFormat="1" applyFont="1" applyFill="1" applyAlignment="1">
      <alignment horizontal="left"/>
    </xf>
    <xf numFmtId="0" fontId="108" fillId="0" borderId="0" xfId="4" applyFont="1"/>
    <xf numFmtId="0" fontId="103" fillId="0" borderId="20" xfId="4" applyFont="1" applyBorder="1" applyAlignment="1">
      <alignment horizontal="right"/>
    </xf>
    <xf numFmtId="0" fontId="100" fillId="0" borderId="20" xfId="4" applyFont="1" applyBorder="1" applyAlignment="1">
      <alignment horizontal="right"/>
    </xf>
    <xf numFmtId="166" fontId="100" fillId="8" borderId="20" xfId="2" applyNumberFormat="1" applyFont="1" applyFill="1" applyBorder="1"/>
    <xf numFmtId="0" fontId="100" fillId="0" borderId="20" xfId="4" applyFont="1" applyBorder="1" applyAlignment="1">
      <alignment horizontal="left"/>
    </xf>
    <xf numFmtId="0" fontId="100" fillId="0" borderId="20" xfId="4" applyFont="1" applyBorder="1" applyAlignment="1">
      <alignment horizontal="center"/>
    </xf>
    <xf numFmtId="6" fontId="100" fillId="0" borderId="20" xfId="4" applyNumberFormat="1" applyFont="1" applyBorder="1"/>
    <xf numFmtId="6" fontId="107" fillId="0" borderId="20" xfId="4" quotePrefix="1" applyNumberFormat="1" applyFont="1" applyBorder="1" applyAlignment="1">
      <alignment horizontal="center"/>
    </xf>
    <xf numFmtId="0" fontId="100" fillId="0" borderId="20" xfId="4" applyFont="1" applyBorder="1"/>
    <xf numFmtId="0" fontId="109" fillId="11" borderId="0" xfId="4" applyFont="1" applyFill="1" applyAlignment="1">
      <alignment horizontal="left"/>
    </xf>
    <xf numFmtId="0" fontId="109" fillId="12" borderId="0" xfId="4" applyFont="1" applyFill="1" applyAlignment="1">
      <alignment horizontal="left"/>
    </xf>
    <xf numFmtId="166" fontId="110" fillId="8" borderId="20" xfId="2" applyNumberFormat="1" applyFont="1" applyFill="1" applyBorder="1"/>
    <xf numFmtId="6" fontId="110" fillId="8" borderId="20" xfId="4" applyNumberFormat="1" applyFont="1" applyFill="1" applyBorder="1"/>
    <xf numFmtId="0" fontId="110" fillId="8" borderId="20" xfId="4" applyFont="1" applyFill="1" applyBorder="1"/>
    <xf numFmtId="166" fontId="110" fillId="8" borderId="0" xfId="4" applyNumberFormat="1" applyFont="1" applyFill="1" applyAlignment="1">
      <alignment horizontal="left"/>
    </xf>
    <xf numFmtId="166" fontId="111" fillId="8" borderId="0" xfId="4" applyNumberFormat="1" applyFont="1" applyFill="1" applyAlignment="1">
      <alignment horizontal="left"/>
    </xf>
    <xf numFmtId="9" fontId="110" fillId="8" borderId="0" xfId="3" applyFont="1" applyFill="1" applyBorder="1" applyAlignment="1">
      <alignment horizontal="center"/>
    </xf>
    <xf numFmtId="166" fontId="112" fillId="8" borderId="0" xfId="4" applyNumberFormat="1" applyFont="1" applyFill="1" applyAlignment="1">
      <alignment horizontal="left"/>
    </xf>
    <xf numFmtId="166" fontId="109" fillId="8" borderId="20" xfId="2" applyNumberFormat="1" applyFont="1" applyFill="1" applyBorder="1"/>
    <xf numFmtId="0" fontId="77" fillId="9" borderId="0" xfId="11" applyFont="1" applyFill="1" applyAlignment="1">
      <alignment horizontal="left"/>
    </xf>
    <xf numFmtId="0" fontId="81" fillId="9" borderId="0" xfId="4" applyFont="1" applyFill="1" applyAlignment="1">
      <alignment horizontal="center"/>
    </xf>
    <xf numFmtId="0" fontId="83" fillId="9" borderId="0" xfId="4" applyFont="1" applyFill="1" applyAlignment="1">
      <alignment horizontal="center" vertical="center"/>
    </xf>
    <xf numFmtId="0" fontId="81" fillId="9" borderId="0" xfId="4" applyFont="1" applyFill="1" applyAlignment="1">
      <alignment horizontal="left" vertical="center"/>
    </xf>
    <xf numFmtId="0" fontId="82" fillId="9" borderId="0" xfId="4" applyFont="1" applyFill="1" applyAlignment="1">
      <alignment horizontal="center" vertical="center"/>
    </xf>
    <xf numFmtId="0" fontId="82" fillId="9" borderId="0" xfId="4" quotePrefix="1" applyFont="1" applyFill="1" applyAlignment="1">
      <alignment horizontal="left"/>
    </xf>
    <xf numFmtId="0" fontId="81" fillId="9" borderId="0" xfId="4" applyFont="1" applyFill="1" applyAlignment="1">
      <alignment horizontal="left"/>
    </xf>
    <xf numFmtId="0" fontId="113" fillId="9" borderId="0" xfId="4" applyFont="1" applyFill="1" applyAlignment="1">
      <alignment horizontal="center"/>
    </xf>
    <xf numFmtId="0" fontId="84" fillId="9" borderId="0" xfId="4" applyFont="1" applyFill="1" applyAlignment="1">
      <alignment horizontal="left"/>
    </xf>
    <xf numFmtId="0" fontId="81" fillId="9" borderId="21" xfId="4" applyFont="1" applyFill="1" applyBorder="1" applyAlignment="1">
      <alignment horizontal="center"/>
    </xf>
    <xf numFmtId="0" fontId="83" fillId="9" borderId="21" xfId="4" applyFont="1" applyFill="1" applyBorder="1" applyAlignment="1">
      <alignment horizontal="center"/>
    </xf>
    <xf numFmtId="0" fontId="81" fillId="9" borderId="22" xfId="4" applyFont="1" applyFill="1" applyBorder="1" applyAlignment="1">
      <alignment horizontal="center"/>
    </xf>
    <xf numFmtId="0" fontId="113" fillId="9" borderId="22" xfId="4" applyFont="1" applyFill="1" applyBorder="1" applyAlignment="1">
      <alignment horizontal="center"/>
    </xf>
    <xf numFmtId="0" fontId="81" fillId="9" borderId="22" xfId="4" applyFont="1" applyFill="1" applyBorder="1" applyAlignment="1">
      <alignment horizontal="left"/>
    </xf>
    <xf numFmtId="0" fontId="82" fillId="9" borderId="0" xfId="4" applyFont="1" applyFill="1" applyAlignment="1">
      <alignment horizontal="left"/>
    </xf>
    <xf numFmtId="0" fontId="82" fillId="9" borderId="22" xfId="4" applyFont="1" applyFill="1" applyBorder="1" applyAlignment="1">
      <alignment horizontal="center"/>
    </xf>
    <xf numFmtId="0" fontId="115" fillId="9" borderId="22" xfId="4" applyFont="1" applyFill="1" applyBorder="1" applyAlignment="1">
      <alignment horizontal="center"/>
    </xf>
    <xf numFmtId="0" fontId="116" fillId="9" borderId="0" xfId="4" applyFont="1" applyFill="1" applyAlignment="1">
      <alignment horizontal="left" vertical="center"/>
    </xf>
    <xf numFmtId="0" fontId="81" fillId="9" borderId="23" xfId="4" applyFont="1" applyFill="1" applyBorder="1" applyAlignment="1">
      <alignment horizontal="center"/>
    </xf>
    <xf numFmtId="0" fontId="113" fillId="9" borderId="23" xfId="4" applyFont="1" applyFill="1" applyBorder="1" applyAlignment="1">
      <alignment horizontal="center"/>
    </xf>
    <xf numFmtId="6" fontId="81" fillId="9" borderId="0" xfId="4" applyNumberFormat="1" applyFont="1" applyFill="1" applyAlignment="1">
      <alignment horizontal="right"/>
    </xf>
    <xf numFmtId="0" fontId="82" fillId="9" borderId="0" xfId="4" applyFont="1" applyFill="1" applyAlignment="1">
      <alignment vertical="center"/>
    </xf>
    <xf numFmtId="166" fontId="81" fillId="9" borderId="0" xfId="2" applyNumberFormat="1" applyFont="1" applyFill="1" applyAlignment="1">
      <alignment horizontal="center"/>
    </xf>
    <xf numFmtId="0" fontId="81" fillId="9" borderId="0" xfId="4" applyFont="1" applyFill="1" applyAlignment="1">
      <alignment horizontal="right"/>
    </xf>
    <xf numFmtId="0" fontId="81" fillId="9" borderId="0" xfId="4" applyFont="1" applyFill="1" applyAlignment="1">
      <alignment vertical="center"/>
    </xf>
    <xf numFmtId="0" fontId="82" fillId="9" borderId="0" xfId="4" applyFont="1" applyFill="1" applyAlignment="1">
      <alignment horizontal="center"/>
    </xf>
    <xf numFmtId="0" fontId="118" fillId="9" borderId="0" xfId="4" applyFont="1" applyFill="1" applyAlignment="1">
      <alignment vertical="center"/>
    </xf>
    <xf numFmtId="0" fontId="114" fillId="9" borderId="0" xfId="4" applyFont="1" applyFill="1" applyAlignment="1">
      <alignment horizontal="center"/>
    </xf>
    <xf numFmtId="6" fontId="116" fillId="9" borderId="0" xfId="4" applyNumberFormat="1" applyFont="1" applyFill="1" applyAlignment="1">
      <alignment horizontal="right"/>
    </xf>
    <xf numFmtId="0" fontId="82" fillId="9" borderId="0" xfId="4" applyFont="1" applyFill="1"/>
    <xf numFmtId="166" fontId="81" fillId="9" borderId="22" xfId="2" applyNumberFormat="1" applyFont="1" applyFill="1" applyBorder="1" applyAlignment="1">
      <alignment horizontal="center"/>
    </xf>
    <xf numFmtId="6" fontId="117" fillId="9" borderId="0" xfId="4" applyNumberFormat="1" applyFont="1" applyFill="1" applyAlignment="1">
      <alignment horizontal="right"/>
    </xf>
    <xf numFmtId="0" fontId="83" fillId="9" borderId="0" xfId="4" applyFont="1" applyFill="1" applyAlignment="1">
      <alignment horizontal="center"/>
    </xf>
    <xf numFmtId="0" fontId="81" fillId="9" borderId="0" xfId="4" quotePrefix="1" applyFont="1" applyFill="1" applyAlignment="1">
      <alignment horizontal="center"/>
    </xf>
    <xf numFmtId="0" fontId="81" fillId="9" borderId="0" xfId="4" applyFont="1" applyFill="1" applyAlignment="1">
      <alignment horizontal="center" vertical="center"/>
    </xf>
    <xf numFmtId="0" fontId="116" fillId="9" borderId="0" xfId="4" applyFont="1" applyFill="1" applyAlignment="1">
      <alignment horizontal="center"/>
    </xf>
    <xf numFmtId="0" fontId="81" fillId="7" borderId="0" xfId="4" applyFont="1" applyFill="1" applyAlignment="1">
      <alignment horizontal="center"/>
    </xf>
    <xf numFmtId="0" fontId="81" fillId="9" borderId="1" xfId="4" applyFont="1" applyFill="1" applyBorder="1" applyAlignment="1">
      <alignment horizontal="center"/>
    </xf>
    <xf numFmtId="0" fontId="119" fillId="9" borderId="0" xfId="4" applyFont="1" applyFill="1" applyAlignment="1">
      <alignment horizontal="center"/>
    </xf>
    <xf numFmtId="0" fontId="120" fillId="9" borderId="0" xfId="4" applyFont="1" applyFill="1" applyAlignment="1">
      <alignment horizontal="center"/>
    </xf>
    <xf numFmtId="0" fontId="120" fillId="9" borderId="0" xfId="4" applyFont="1" applyFill="1" applyAlignment="1">
      <alignment horizontal="right"/>
    </xf>
    <xf numFmtId="0" fontId="120" fillId="9" borderId="0" xfId="4" applyFont="1" applyFill="1" applyAlignment="1">
      <alignment horizontal="left"/>
    </xf>
    <xf numFmtId="0" fontId="120" fillId="9" borderId="0" xfId="4" quotePrefix="1" applyFont="1" applyFill="1" applyAlignment="1">
      <alignment horizontal="left"/>
    </xf>
    <xf numFmtId="0" fontId="121" fillId="9" borderId="0" xfId="4" applyFont="1" applyFill="1" applyAlignment="1">
      <alignment horizontal="right"/>
    </xf>
    <xf numFmtId="0" fontId="120" fillId="9" borderId="0" xfId="4" quotePrefix="1" applyFont="1" applyFill="1" applyAlignment="1">
      <alignment horizontal="right"/>
    </xf>
    <xf numFmtId="0" fontId="121" fillId="9" borderId="0" xfId="4" applyFont="1" applyFill="1" applyAlignment="1">
      <alignment horizontal="center"/>
    </xf>
    <xf numFmtId="0" fontId="122" fillId="9" borderId="0" xfId="4" applyFont="1" applyFill="1" applyAlignment="1">
      <alignment horizontal="right"/>
    </xf>
    <xf numFmtId="0" fontId="123" fillId="9" borderId="0" xfId="4" applyFont="1" applyFill="1" applyAlignment="1">
      <alignment horizontal="center"/>
    </xf>
    <xf numFmtId="0" fontId="121" fillId="9" borderId="0" xfId="4" applyFont="1" applyFill="1" applyAlignment="1">
      <alignment horizontal="left"/>
    </xf>
    <xf numFmtId="0" fontId="81" fillId="9" borderId="24" xfId="4" applyFont="1" applyFill="1" applyBorder="1" applyAlignment="1">
      <alignment horizontal="center"/>
    </xf>
    <xf numFmtId="0" fontId="124" fillId="9" borderId="0" xfId="4" applyFont="1" applyFill="1" applyAlignment="1">
      <alignment horizontal="center"/>
    </xf>
    <xf numFmtId="0" fontId="113" fillId="9" borderId="0" xfId="4" applyFont="1" applyFill="1" applyAlignment="1">
      <alignment horizontal="left"/>
    </xf>
    <xf numFmtId="0" fontId="125" fillId="9" borderId="0" xfId="4" applyFont="1" applyFill="1" applyAlignment="1">
      <alignment horizontal="center"/>
    </xf>
    <xf numFmtId="0" fontId="126" fillId="9" borderId="0" xfId="4" quotePrefix="1" applyFont="1" applyFill="1" applyAlignment="1">
      <alignment horizontal="right"/>
    </xf>
    <xf numFmtId="0" fontId="127" fillId="9" borderId="0" xfId="4" quotePrefix="1" applyFont="1" applyFill="1" applyAlignment="1">
      <alignment horizontal="center"/>
    </xf>
    <xf numFmtId="0" fontId="128" fillId="9" borderId="0" xfId="4" applyFont="1" applyFill="1" applyAlignment="1">
      <alignment horizontal="right"/>
    </xf>
    <xf numFmtId="0" fontId="129" fillId="9" borderId="0" xfId="4" applyFont="1" applyFill="1" applyAlignment="1">
      <alignment horizontal="left"/>
    </xf>
    <xf numFmtId="0" fontId="81" fillId="7" borderId="1" xfId="4" applyFont="1" applyFill="1" applyBorder="1" applyAlignment="1">
      <alignment horizontal="center"/>
    </xf>
    <xf numFmtId="0" fontId="64" fillId="9" borderId="26" xfId="11" applyFont="1" applyFill="1" applyBorder="1" applyAlignment="1">
      <alignment horizontal="left"/>
    </xf>
    <xf numFmtId="0" fontId="64" fillId="9" borderId="26" xfId="11" applyFont="1" applyFill="1" applyBorder="1"/>
    <xf numFmtId="0" fontId="64" fillId="9" borderId="15" xfId="11" applyFont="1" applyFill="1" applyBorder="1"/>
    <xf numFmtId="0" fontId="77" fillId="9" borderId="26" xfId="11" applyFont="1" applyFill="1" applyBorder="1" applyAlignment="1">
      <alignment horizontal="left"/>
    </xf>
    <xf numFmtId="0" fontId="77" fillId="9" borderId="26" xfId="11" applyFont="1" applyFill="1" applyBorder="1"/>
    <xf numFmtId="0" fontId="77" fillId="9" borderId="27" xfId="11" applyFont="1" applyFill="1" applyBorder="1"/>
    <xf numFmtId="0" fontId="77" fillId="9" borderId="15" xfId="11" applyFont="1" applyFill="1" applyBorder="1"/>
    <xf numFmtId="0" fontId="118" fillId="9" borderId="22" xfId="4" applyFont="1" applyFill="1" applyBorder="1" applyAlignment="1">
      <alignment horizontal="center"/>
    </xf>
    <xf numFmtId="0" fontId="132" fillId="9" borderId="22" xfId="4" applyFont="1" applyFill="1" applyBorder="1" applyAlignment="1">
      <alignment horizontal="left"/>
    </xf>
    <xf numFmtId="0" fontId="133" fillId="6" borderId="0" xfId="13" applyFont="1" applyFill="1"/>
    <xf numFmtId="0" fontId="23" fillId="6" borderId="0" xfId="13" applyFont="1" applyFill="1"/>
    <xf numFmtId="0" fontId="134" fillId="6" borderId="0" xfId="13" applyFont="1" applyFill="1"/>
    <xf numFmtId="0" fontId="135" fillId="6" borderId="0" xfId="13" applyFont="1" applyFill="1"/>
    <xf numFmtId="0" fontId="136" fillId="6" borderId="0" xfId="13" applyFont="1" applyFill="1"/>
    <xf numFmtId="0" fontId="28" fillId="6" borderId="0" xfId="13" applyFont="1" applyFill="1" applyAlignment="1">
      <alignment horizontal="left"/>
    </xf>
    <xf numFmtId="0" fontId="137" fillId="6" borderId="0" xfId="13" applyFont="1" applyFill="1" applyAlignment="1">
      <alignment horizontal="center"/>
    </xf>
    <xf numFmtId="0" fontId="138" fillId="6" borderId="0" xfId="13" applyFont="1" applyFill="1" applyAlignment="1">
      <alignment horizontal="center"/>
    </xf>
    <xf numFmtId="0" fontId="139" fillId="6" borderId="0" xfId="13" applyFont="1" applyFill="1" applyAlignment="1">
      <alignment horizontal="center"/>
    </xf>
    <xf numFmtId="0" fontId="133" fillId="13" borderId="0" xfId="13" applyFont="1" applyFill="1"/>
    <xf numFmtId="0" fontId="23" fillId="13" borderId="0" xfId="13" applyFont="1" applyFill="1"/>
    <xf numFmtId="0" fontId="134" fillId="13" borderId="0" xfId="13" applyFont="1" applyFill="1"/>
    <xf numFmtId="0" fontId="143" fillId="13" borderId="0" xfId="13" applyFont="1" applyFill="1"/>
    <xf numFmtId="0" fontId="135" fillId="13" borderId="0" xfId="13" applyFont="1" applyFill="1"/>
    <xf numFmtId="0" fontId="136" fillId="13" borderId="0" xfId="13" applyFont="1" applyFill="1"/>
    <xf numFmtId="0" fontId="28" fillId="13" borderId="0" xfId="13" applyFont="1" applyFill="1" applyAlignment="1">
      <alignment horizontal="left"/>
    </xf>
    <xf numFmtId="0" fontId="137" fillId="13" borderId="0" xfId="13" applyFont="1" applyFill="1" applyAlignment="1">
      <alignment horizontal="center"/>
    </xf>
    <xf numFmtId="0" fontId="138" fillId="13" borderId="0" xfId="13" applyFont="1" applyFill="1" applyAlignment="1">
      <alignment horizontal="center"/>
    </xf>
    <xf numFmtId="0" fontId="139" fillId="13" borderId="0" xfId="13" applyFont="1" applyFill="1" applyAlignment="1">
      <alignment horizontal="center"/>
    </xf>
    <xf numFmtId="0" fontId="131" fillId="9" borderId="25" xfId="11" applyFont="1" applyFill="1" applyBorder="1" applyAlignment="1">
      <alignment horizontal="center"/>
    </xf>
    <xf numFmtId="0" fontId="131" fillId="9" borderId="0" xfId="11" applyFont="1" applyFill="1" applyAlignment="1">
      <alignment horizontal="center"/>
    </xf>
    <xf numFmtId="0" fontId="131" fillId="9" borderId="0" xfId="11" applyFont="1" applyFill="1"/>
    <xf numFmtId="0" fontId="145" fillId="9" borderId="15" xfId="11" applyFont="1" applyFill="1" applyBorder="1"/>
    <xf numFmtId="0" fontId="80" fillId="9" borderId="0" xfId="11" applyFont="1" applyFill="1"/>
    <xf numFmtId="0" fontId="75" fillId="9" borderId="0" xfId="11" applyFont="1" applyFill="1" applyAlignment="1">
      <alignment horizontal="left"/>
    </xf>
    <xf numFmtId="0" fontId="141" fillId="14" borderId="0" xfId="13" applyFont="1" applyFill="1"/>
    <xf numFmtId="0" fontId="23" fillId="0" borderId="0" xfId="13" applyFont="1"/>
    <xf numFmtId="0" fontId="24" fillId="6" borderId="0" xfId="13" applyFont="1" applyFill="1"/>
    <xf numFmtId="0" fontId="148" fillId="6" borderId="7" xfId="13" applyFont="1" applyFill="1" applyBorder="1"/>
    <xf numFmtId="0" fontId="149" fillId="6" borderId="9" xfId="13" applyFont="1" applyFill="1" applyBorder="1"/>
    <xf numFmtId="0" fontId="149" fillId="6" borderId="8" xfId="13" applyFont="1" applyFill="1" applyBorder="1"/>
    <xf numFmtId="0" fontId="150" fillId="6" borderId="12" xfId="13" applyFont="1" applyFill="1" applyBorder="1"/>
    <xf numFmtId="0" fontId="149" fillId="6" borderId="0" xfId="13" applyFont="1" applyFill="1"/>
    <xf numFmtId="0" fontId="149" fillId="6" borderId="10" xfId="13" applyFont="1" applyFill="1" applyBorder="1"/>
    <xf numFmtId="0" fontId="150" fillId="6" borderId="13" xfId="13" applyFont="1" applyFill="1" applyBorder="1"/>
    <xf numFmtId="0" fontId="149" fillId="6" borderId="6" xfId="13" applyFont="1" applyFill="1" applyBorder="1"/>
    <xf numFmtId="0" fontId="149" fillId="6" borderId="11" xfId="13" applyFont="1" applyFill="1" applyBorder="1"/>
    <xf numFmtId="0" fontId="28" fillId="6" borderId="0" xfId="13" applyFont="1" applyFill="1"/>
    <xf numFmtId="0" fontId="22" fillId="6" borderId="0" xfId="13" applyFont="1" applyFill="1"/>
    <xf numFmtId="0" fontId="25" fillId="6" borderId="0" xfId="13" applyFont="1" applyFill="1"/>
    <xf numFmtId="0" fontId="30" fillId="6" borderId="0" xfId="13" applyFont="1" applyFill="1"/>
    <xf numFmtId="0" fontId="152" fillId="6" borderId="0" xfId="13" applyFont="1" applyFill="1"/>
    <xf numFmtId="0" fontId="140" fillId="6" borderId="0" xfId="13" applyFont="1" applyFill="1"/>
    <xf numFmtId="0" fontId="153" fillId="6" borderId="0" xfId="13" applyFont="1" applyFill="1"/>
    <xf numFmtId="0" fontId="133" fillId="6" borderId="0" xfId="13" applyFont="1" applyFill="1" applyAlignment="1">
      <alignment horizontal="left"/>
    </xf>
    <xf numFmtId="0" fontId="139" fillId="0" borderId="0" xfId="13" applyFont="1" applyAlignment="1">
      <alignment horizontal="center"/>
    </xf>
    <xf numFmtId="0" fontId="23" fillId="14" borderId="0" xfId="13" applyFont="1" applyFill="1"/>
    <xf numFmtId="0" fontId="142" fillId="13" borderId="0" xfId="13" applyFont="1" applyFill="1"/>
    <xf numFmtId="0" fontId="96" fillId="0" borderId="3" xfId="1" applyNumberFormat="1" applyFont="1" applyBorder="1"/>
    <xf numFmtId="0" fontId="92" fillId="0" borderId="0" xfId="4" applyFont="1"/>
    <xf numFmtId="0" fontId="4" fillId="0" borderId="0" xfId="4"/>
    <xf numFmtId="0" fontId="93" fillId="0" borderId="0" xfId="1" applyNumberFormat="1" applyFont="1" applyAlignment="1">
      <alignment vertical="center"/>
    </xf>
    <xf numFmtId="0" fontId="94" fillId="0" borderId="0" xfId="1" applyNumberFormat="1" applyFont="1" applyAlignment="1">
      <alignment vertical="center"/>
    </xf>
    <xf numFmtId="0" fontId="90" fillId="0" borderId="0" xfId="4" applyFont="1"/>
    <xf numFmtId="0" fontId="94" fillId="0" borderId="0" xfId="1" applyNumberFormat="1" applyFont="1" applyBorder="1" applyAlignment="1">
      <alignment vertical="center"/>
    </xf>
    <xf numFmtId="0" fontId="94" fillId="0" borderId="3" xfId="1" applyNumberFormat="1" applyFont="1" applyBorder="1" applyAlignment="1">
      <alignment vertical="center"/>
    </xf>
    <xf numFmtId="0" fontId="90" fillId="0" borderId="0" xfId="1" applyNumberFormat="1" applyFont="1" applyBorder="1"/>
    <xf numFmtId="0" fontId="90" fillId="0" borderId="3" xfId="1" applyNumberFormat="1" applyFont="1" applyBorder="1"/>
    <xf numFmtId="0" fontId="95" fillId="0" borderId="0" xfId="1" applyNumberFormat="1" applyFont="1" applyBorder="1"/>
    <xf numFmtId="0" fontId="95" fillId="0" borderId="3" xfId="1" applyNumberFormat="1" applyFont="1" applyBorder="1"/>
    <xf numFmtId="0" fontId="90" fillId="8" borderId="0" xfId="4" applyFont="1" applyFill="1"/>
    <xf numFmtId="9" fontId="90" fillId="0" borderId="0" xfId="3" applyFont="1"/>
    <xf numFmtId="9" fontId="94" fillId="0" borderId="0" xfId="3" applyFont="1" applyAlignment="1">
      <alignment vertical="center"/>
    </xf>
    <xf numFmtId="9" fontId="4" fillId="0" borderId="0" xfId="3"/>
    <xf numFmtId="0" fontId="64" fillId="8" borderId="0" xfId="0" applyFont="1" applyFill="1"/>
    <xf numFmtId="0" fontId="130" fillId="9" borderId="0" xfId="11" applyFont="1" applyFill="1" applyAlignment="1">
      <alignment horizontal="left"/>
    </xf>
    <xf numFmtId="9" fontId="0" fillId="0" borderId="0" xfId="3" applyFont="1"/>
    <xf numFmtId="0" fontId="158" fillId="9" borderId="0" xfId="0" applyFont="1" applyFill="1"/>
    <xf numFmtId="0" fontId="154" fillId="15" borderId="0" xfId="0" applyFont="1" applyFill="1" applyAlignment="1">
      <alignment horizontal="center"/>
    </xf>
    <xf numFmtId="168" fontId="19" fillId="0" borderId="0" xfId="2" applyNumberFormat="1" applyFont="1" applyAlignment="1">
      <alignment horizontal="left"/>
    </xf>
    <xf numFmtId="167" fontId="12" fillId="0" borderId="0" xfId="2" applyNumberFormat="1" applyFont="1" applyAlignment="1">
      <alignment horizontal="center"/>
    </xf>
    <xf numFmtId="169" fontId="19" fillId="0" borderId="0" xfId="1" applyNumberFormat="1" applyFont="1" applyAlignment="1">
      <alignment horizontal="center"/>
    </xf>
    <xf numFmtId="0" fontId="1" fillId="0" borderId="0" xfId="9" applyFont="1"/>
  </cellXfs>
  <cellStyles count="14">
    <cellStyle name="Comma" xfId="1" builtinId="3"/>
    <cellStyle name="Comma 2" xfId="6" xr:uid="{51BDF573-F85D-4DE4-AFC2-861F8040F632}"/>
    <cellStyle name="Currency" xfId="2" builtinId="4"/>
    <cellStyle name="Currency 2" xfId="5" xr:uid="{79D6BDAE-F963-4D55-A8B8-94F8B9AABD0D}"/>
    <cellStyle name="Hyperlink 2" xfId="12" xr:uid="{E8753E1B-0C27-44A4-84FE-97CAC1814EDC}"/>
    <cellStyle name="Normal" xfId="0" builtinId="0"/>
    <cellStyle name="Normal 2" xfId="4" xr:uid="{00000000-0005-0000-0000-000003000000}"/>
    <cellStyle name="Normal 3" xfId="7" xr:uid="{ED0F8977-4B84-4E45-A334-306825688615}"/>
    <cellStyle name="Normal 3 2" xfId="11" xr:uid="{48F49C55-2D6D-4930-A2E2-A98FA08EA8E1}"/>
    <cellStyle name="Normal 4" xfId="9" xr:uid="{1B57C013-B45D-459B-A32D-1C0B029A6A26}"/>
    <cellStyle name="Normal 5" xfId="13" xr:uid="{E1A914CE-D599-4F36-9943-00B7C5454521}"/>
    <cellStyle name="Percent" xfId="3" builtinId="5"/>
    <cellStyle name="Percent 2" xfId="8" xr:uid="{52314C53-074B-49C4-B966-A3115F3A74B3}"/>
    <cellStyle name="Percent 3" xfId="10" xr:uid="{8C05F2CE-29AC-4E1D-87FC-6987344227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87356608356915"/>
          <c:y val="0.16620931557867191"/>
          <c:w val="0.78778967000382438"/>
          <c:h val="0.57359215092047455"/>
        </c:manualLayout>
      </c:layout>
      <c:lineChart>
        <c:grouping val="standard"/>
        <c:varyColors val="0"/>
        <c:ser>
          <c:idx val="0"/>
          <c:order val="0"/>
          <c:tx>
            <c:strRef>
              <c:f>grapher!$A$12</c:f>
              <c:strCache>
                <c:ptCount val="1"/>
                <c:pt idx="0">
                  <c:v>Total Revenue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grapher!$A$11:$DR$11</c:f>
              <c:numCache>
                <c:formatCode>General</c:formatCode>
                <c:ptCount val="122"/>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pt idx="19">
                  <c:v>1900</c:v>
                </c:pt>
                <c:pt idx="20">
                  <c:v>2000</c:v>
                </c:pt>
                <c:pt idx="21">
                  <c:v>2100</c:v>
                </c:pt>
                <c:pt idx="22">
                  <c:v>2200</c:v>
                </c:pt>
                <c:pt idx="23">
                  <c:v>2300</c:v>
                </c:pt>
                <c:pt idx="24">
                  <c:v>2400</c:v>
                </c:pt>
                <c:pt idx="25">
                  <c:v>2500</c:v>
                </c:pt>
                <c:pt idx="26">
                  <c:v>2600</c:v>
                </c:pt>
                <c:pt idx="27">
                  <c:v>2700</c:v>
                </c:pt>
                <c:pt idx="28">
                  <c:v>2800</c:v>
                </c:pt>
                <c:pt idx="29">
                  <c:v>2900</c:v>
                </c:pt>
                <c:pt idx="30">
                  <c:v>3000</c:v>
                </c:pt>
                <c:pt idx="31">
                  <c:v>3100</c:v>
                </c:pt>
                <c:pt idx="32">
                  <c:v>3200</c:v>
                </c:pt>
                <c:pt idx="33">
                  <c:v>3300</c:v>
                </c:pt>
                <c:pt idx="34">
                  <c:v>3400</c:v>
                </c:pt>
                <c:pt idx="35">
                  <c:v>3500</c:v>
                </c:pt>
                <c:pt idx="36">
                  <c:v>3600</c:v>
                </c:pt>
                <c:pt idx="37">
                  <c:v>3700</c:v>
                </c:pt>
                <c:pt idx="38">
                  <c:v>3800</c:v>
                </c:pt>
                <c:pt idx="39">
                  <c:v>3900</c:v>
                </c:pt>
                <c:pt idx="40">
                  <c:v>4000</c:v>
                </c:pt>
                <c:pt idx="41">
                  <c:v>4100</c:v>
                </c:pt>
                <c:pt idx="42">
                  <c:v>4200</c:v>
                </c:pt>
                <c:pt idx="43">
                  <c:v>4300</c:v>
                </c:pt>
                <c:pt idx="44">
                  <c:v>4400</c:v>
                </c:pt>
                <c:pt idx="45">
                  <c:v>4500</c:v>
                </c:pt>
                <c:pt idx="46">
                  <c:v>4600</c:v>
                </c:pt>
                <c:pt idx="47">
                  <c:v>4700</c:v>
                </c:pt>
                <c:pt idx="48">
                  <c:v>4800</c:v>
                </c:pt>
                <c:pt idx="49">
                  <c:v>4900</c:v>
                </c:pt>
                <c:pt idx="50">
                  <c:v>5000</c:v>
                </c:pt>
                <c:pt idx="51">
                  <c:v>5100</c:v>
                </c:pt>
                <c:pt idx="52">
                  <c:v>5200</c:v>
                </c:pt>
                <c:pt idx="53">
                  <c:v>5300</c:v>
                </c:pt>
                <c:pt idx="54">
                  <c:v>5400</c:v>
                </c:pt>
                <c:pt idx="55">
                  <c:v>5500</c:v>
                </c:pt>
                <c:pt idx="56">
                  <c:v>5600</c:v>
                </c:pt>
                <c:pt idx="57">
                  <c:v>5700</c:v>
                </c:pt>
                <c:pt idx="58">
                  <c:v>5800</c:v>
                </c:pt>
                <c:pt idx="59">
                  <c:v>5900</c:v>
                </c:pt>
                <c:pt idx="60">
                  <c:v>6000</c:v>
                </c:pt>
                <c:pt idx="61">
                  <c:v>6100</c:v>
                </c:pt>
                <c:pt idx="62">
                  <c:v>6200</c:v>
                </c:pt>
                <c:pt idx="63">
                  <c:v>6300</c:v>
                </c:pt>
                <c:pt idx="64">
                  <c:v>6400</c:v>
                </c:pt>
                <c:pt idx="65">
                  <c:v>6500</c:v>
                </c:pt>
                <c:pt idx="66">
                  <c:v>6600</c:v>
                </c:pt>
                <c:pt idx="67">
                  <c:v>6700</c:v>
                </c:pt>
                <c:pt idx="68">
                  <c:v>6800</c:v>
                </c:pt>
                <c:pt idx="69">
                  <c:v>6900</c:v>
                </c:pt>
                <c:pt idx="70">
                  <c:v>7000</c:v>
                </c:pt>
                <c:pt idx="71">
                  <c:v>7100</c:v>
                </c:pt>
                <c:pt idx="72">
                  <c:v>7200</c:v>
                </c:pt>
                <c:pt idx="73">
                  <c:v>7300</c:v>
                </c:pt>
                <c:pt idx="74">
                  <c:v>7400</c:v>
                </c:pt>
                <c:pt idx="75">
                  <c:v>7500</c:v>
                </c:pt>
                <c:pt idx="76">
                  <c:v>7600</c:v>
                </c:pt>
                <c:pt idx="77">
                  <c:v>7700</c:v>
                </c:pt>
                <c:pt idx="78">
                  <c:v>7800</c:v>
                </c:pt>
                <c:pt idx="79">
                  <c:v>7900</c:v>
                </c:pt>
                <c:pt idx="80">
                  <c:v>8000</c:v>
                </c:pt>
                <c:pt idx="81">
                  <c:v>8100</c:v>
                </c:pt>
                <c:pt idx="82">
                  <c:v>8200</c:v>
                </c:pt>
                <c:pt idx="83">
                  <c:v>8300</c:v>
                </c:pt>
                <c:pt idx="84">
                  <c:v>8400</c:v>
                </c:pt>
                <c:pt idx="85">
                  <c:v>8500</c:v>
                </c:pt>
                <c:pt idx="86">
                  <c:v>8600</c:v>
                </c:pt>
                <c:pt idx="87">
                  <c:v>8700</c:v>
                </c:pt>
                <c:pt idx="88">
                  <c:v>8800</c:v>
                </c:pt>
                <c:pt idx="89">
                  <c:v>8900</c:v>
                </c:pt>
                <c:pt idx="90">
                  <c:v>9000</c:v>
                </c:pt>
                <c:pt idx="91">
                  <c:v>9100</c:v>
                </c:pt>
                <c:pt idx="92">
                  <c:v>9200</c:v>
                </c:pt>
                <c:pt idx="93">
                  <c:v>9300</c:v>
                </c:pt>
                <c:pt idx="94">
                  <c:v>9400</c:v>
                </c:pt>
                <c:pt idx="95">
                  <c:v>9500</c:v>
                </c:pt>
                <c:pt idx="96">
                  <c:v>9600</c:v>
                </c:pt>
                <c:pt idx="97">
                  <c:v>9700</c:v>
                </c:pt>
                <c:pt idx="98">
                  <c:v>9800</c:v>
                </c:pt>
                <c:pt idx="99">
                  <c:v>9900</c:v>
                </c:pt>
                <c:pt idx="100">
                  <c:v>10000</c:v>
                </c:pt>
                <c:pt idx="101">
                  <c:v>10100</c:v>
                </c:pt>
                <c:pt idx="102">
                  <c:v>10200</c:v>
                </c:pt>
                <c:pt idx="103">
                  <c:v>10300</c:v>
                </c:pt>
                <c:pt idx="104">
                  <c:v>10400</c:v>
                </c:pt>
                <c:pt idx="105">
                  <c:v>10500</c:v>
                </c:pt>
                <c:pt idx="106">
                  <c:v>10600</c:v>
                </c:pt>
                <c:pt idx="107">
                  <c:v>10700</c:v>
                </c:pt>
                <c:pt idx="108">
                  <c:v>10800</c:v>
                </c:pt>
                <c:pt idx="109">
                  <c:v>10900</c:v>
                </c:pt>
                <c:pt idx="110">
                  <c:v>11000</c:v>
                </c:pt>
                <c:pt idx="111">
                  <c:v>11100</c:v>
                </c:pt>
                <c:pt idx="112">
                  <c:v>11200</c:v>
                </c:pt>
                <c:pt idx="113">
                  <c:v>11300</c:v>
                </c:pt>
                <c:pt idx="114">
                  <c:v>11400</c:v>
                </c:pt>
                <c:pt idx="115">
                  <c:v>11500</c:v>
                </c:pt>
                <c:pt idx="116">
                  <c:v>11600</c:v>
                </c:pt>
                <c:pt idx="117">
                  <c:v>11700</c:v>
                </c:pt>
                <c:pt idx="118">
                  <c:v>11800</c:v>
                </c:pt>
                <c:pt idx="119">
                  <c:v>11900</c:v>
                </c:pt>
                <c:pt idx="120">
                  <c:v>12000</c:v>
                </c:pt>
                <c:pt idx="121">
                  <c:v>12100</c:v>
                </c:pt>
              </c:numCache>
            </c:numRef>
          </c:cat>
          <c:val>
            <c:numRef>
              <c:f>grapher!$B$12:$DR$12</c:f>
              <c:numCache>
                <c:formatCode>General</c:formatCode>
                <c:ptCount val="121"/>
                <c:pt idx="0">
                  <c:v>1000</c:v>
                </c:pt>
                <c:pt idx="1">
                  <c:v>2000</c:v>
                </c:pt>
                <c:pt idx="2">
                  <c:v>3000</c:v>
                </c:pt>
                <c:pt idx="3">
                  <c:v>4000</c:v>
                </c:pt>
                <c:pt idx="4">
                  <c:v>5000</c:v>
                </c:pt>
                <c:pt idx="5">
                  <c:v>6000</c:v>
                </c:pt>
                <c:pt idx="6">
                  <c:v>7000</c:v>
                </c:pt>
                <c:pt idx="7">
                  <c:v>8000</c:v>
                </c:pt>
                <c:pt idx="8">
                  <c:v>9000</c:v>
                </c:pt>
                <c:pt idx="9">
                  <c:v>10000</c:v>
                </c:pt>
                <c:pt idx="10">
                  <c:v>11000</c:v>
                </c:pt>
                <c:pt idx="11">
                  <c:v>12000</c:v>
                </c:pt>
                <c:pt idx="12">
                  <c:v>13000</c:v>
                </c:pt>
                <c:pt idx="13">
                  <c:v>14000</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c:v>
                </c:pt>
                <c:pt idx="28">
                  <c:v>29000</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c:v>
                </c:pt>
                <c:pt idx="55">
                  <c:v>56000</c:v>
                </c:pt>
                <c:pt idx="56">
                  <c:v>57000</c:v>
                </c:pt>
                <c:pt idx="57">
                  <c:v>58000</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pt idx="100">
                  <c:v>101000</c:v>
                </c:pt>
                <c:pt idx="101">
                  <c:v>102000</c:v>
                </c:pt>
                <c:pt idx="102">
                  <c:v>103000</c:v>
                </c:pt>
                <c:pt idx="103">
                  <c:v>104000</c:v>
                </c:pt>
                <c:pt idx="104">
                  <c:v>105000</c:v>
                </c:pt>
                <c:pt idx="105">
                  <c:v>106000</c:v>
                </c:pt>
                <c:pt idx="106">
                  <c:v>107000</c:v>
                </c:pt>
                <c:pt idx="107">
                  <c:v>108000</c:v>
                </c:pt>
                <c:pt idx="108">
                  <c:v>109000</c:v>
                </c:pt>
                <c:pt idx="109">
                  <c:v>110000</c:v>
                </c:pt>
                <c:pt idx="110">
                  <c:v>111000</c:v>
                </c:pt>
                <c:pt idx="111">
                  <c:v>112000</c:v>
                </c:pt>
                <c:pt idx="112">
                  <c:v>113000</c:v>
                </c:pt>
                <c:pt idx="113">
                  <c:v>114000</c:v>
                </c:pt>
                <c:pt idx="114">
                  <c:v>115000</c:v>
                </c:pt>
                <c:pt idx="115">
                  <c:v>116000</c:v>
                </c:pt>
                <c:pt idx="116">
                  <c:v>117000</c:v>
                </c:pt>
                <c:pt idx="117">
                  <c:v>118000</c:v>
                </c:pt>
                <c:pt idx="118">
                  <c:v>119000</c:v>
                </c:pt>
                <c:pt idx="119">
                  <c:v>120000</c:v>
                </c:pt>
                <c:pt idx="120">
                  <c:v>121000</c:v>
                </c:pt>
              </c:numCache>
            </c:numRef>
          </c:val>
          <c:smooth val="0"/>
          <c:extLst>
            <c:ext xmlns:c16="http://schemas.microsoft.com/office/drawing/2014/chart" uri="{C3380CC4-5D6E-409C-BE32-E72D297353CC}">
              <c16:uniqueId val="{00000000-A1E1-45C1-AE0F-9A6468A226B2}"/>
            </c:ext>
          </c:extLst>
        </c:ser>
        <c:ser>
          <c:idx val="1"/>
          <c:order val="1"/>
          <c:tx>
            <c:strRef>
              <c:f>grapher!$A$13</c:f>
              <c:strCache>
                <c:ptCount val="1"/>
                <c:pt idx="0">
                  <c:v>Total Fixed Cost</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grapher!$A$11:$DR$11</c:f>
              <c:numCache>
                <c:formatCode>General</c:formatCode>
                <c:ptCount val="122"/>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pt idx="19">
                  <c:v>1900</c:v>
                </c:pt>
                <c:pt idx="20">
                  <c:v>2000</c:v>
                </c:pt>
                <c:pt idx="21">
                  <c:v>2100</c:v>
                </c:pt>
                <c:pt idx="22">
                  <c:v>2200</c:v>
                </c:pt>
                <c:pt idx="23">
                  <c:v>2300</c:v>
                </c:pt>
                <c:pt idx="24">
                  <c:v>2400</c:v>
                </c:pt>
                <c:pt idx="25">
                  <c:v>2500</c:v>
                </c:pt>
                <c:pt idx="26">
                  <c:v>2600</c:v>
                </c:pt>
                <c:pt idx="27">
                  <c:v>2700</c:v>
                </c:pt>
                <c:pt idx="28">
                  <c:v>2800</c:v>
                </c:pt>
                <c:pt idx="29">
                  <c:v>2900</c:v>
                </c:pt>
                <c:pt idx="30">
                  <c:v>3000</c:v>
                </c:pt>
                <c:pt idx="31">
                  <c:v>3100</c:v>
                </c:pt>
                <c:pt idx="32">
                  <c:v>3200</c:v>
                </c:pt>
                <c:pt idx="33">
                  <c:v>3300</c:v>
                </c:pt>
                <c:pt idx="34">
                  <c:v>3400</c:v>
                </c:pt>
                <c:pt idx="35">
                  <c:v>3500</c:v>
                </c:pt>
                <c:pt idx="36">
                  <c:v>3600</c:v>
                </c:pt>
                <c:pt idx="37">
                  <c:v>3700</c:v>
                </c:pt>
                <c:pt idx="38">
                  <c:v>3800</c:v>
                </c:pt>
                <c:pt idx="39">
                  <c:v>3900</c:v>
                </c:pt>
                <c:pt idx="40">
                  <c:v>4000</c:v>
                </c:pt>
                <c:pt idx="41">
                  <c:v>4100</c:v>
                </c:pt>
                <c:pt idx="42">
                  <c:v>4200</c:v>
                </c:pt>
                <c:pt idx="43">
                  <c:v>4300</c:v>
                </c:pt>
                <c:pt idx="44">
                  <c:v>4400</c:v>
                </c:pt>
                <c:pt idx="45">
                  <c:v>4500</c:v>
                </c:pt>
                <c:pt idx="46">
                  <c:v>4600</c:v>
                </c:pt>
                <c:pt idx="47">
                  <c:v>4700</c:v>
                </c:pt>
                <c:pt idx="48">
                  <c:v>4800</c:v>
                </c:pt>
                <c:pt idx="49">
                  <c:v>4900</c:v>
                </c:pt>
                <c:pt idx="50">
                  <c:v>5000</c:v>
                </c:pt>
                <c:pt idx="51">
                  <c:v>5100</c:v>
                </c:pt>
                <c:pt idx="52">
                  <c:v>5200</c:v>
                </c:pt>
                <c:pt idx="53">
                  <c:v>5300</c:v>
                </c:pt>
                <c:pt idx="54">
                  <c:v>5400</c:v>
                </c:pt>
                <c:pt idx="55">
                  <c:v>5500</c:v>
                </c:pt>
                <c:pt idx="56">
                  <c:v>5600</c:v>
                </c:pt>
                <c:pt idx="57">
                  <c:v>5700</c:v>
                </c:pt>
                <c:pt idx="58">
                  <c:v>5800</c:v>
                </c:pt>
                <c:pt idx="59">
                  <c:v>5900</c:v>
                </c:pt>
                <c:pt idx="60">
                  <c:v>6000</c:v>
                </c:pt>
                <c:pt idx="61">
                  <c:v>6100</c:v>
                </c:pt>
                <c:pt idx="62">
                  <c:v>6200</c:v>
                </c:pt>
                <c:pt idx="63">
                  <c:v>6300</c:v>
                </c:pt>
                <c:pt idx="64">
                  <c:v>6400</c:v>
                </c:pt>
                <c:pt idx="65">
                  <c:v>6500</c:v>
                </c:pt>
                <c:pt idx="66">
                  <c:v>6600</c:v>
                </c:pt>
                <c:pt idx="67">
                  <c:v>6700</c:v>
                </c:pt>
                <c:pt idx="68">
                  <c:v>6800</c:v>
                </c:pt>
                <c:pt idx="69">
                  <c:v>6900</c:v>
                </c:pt>
                <c:pt idx="70">
                  <c:v>7000</c:v>
                </c:pt>
                <c:pt idx="71">
                  <c:v>7100</c:v>
                </c:pt>
                <c:pt idx="72">
                  <c:v>7200</c:v>
                </c:pt>
                <c:pt idx="73">
                  <c:v>7300</c:v>
                </c:pt>
                <c:pt idx="74">
                  <c:v>7400</c:v>
                </c:pt>
                <c:pt idx="75">
                  <c:v>7500</c:v>
                </c:pt>
                <c:pt idx="76">
                  <c:v>7600</c:v>
                </c:pt>
                <c:pt idx="77">
                  <c:v>7700</c:v>
                </c:pt>
                <c:pt idx="78">
                  <c:v>7800</c:v>
                </c:pt>
                <c:pt idx="79">
                  <c:v>7900</c:v>
                </c:pt>
                <c:pt idx="80">
                  <c:v>8000</c:v>
                </c:pt>
                <c:pt idx="81">
                  <c:v>8100</c:v>
                </c:pt>
                <c:pt idx="82">
                  <c:v>8200</c:v>
                </c:pt>
                <c:pt idx="83">
                  <c:v>8300</c:v>
                </c:pt>
                <c:pt idx="84">
                  <c:v>8400</c:v>
                </c:pt>
                <c:pt idx="85">
                  <c:v>8500</c:v>
                </c:pt>
                <c:pt idx="86">
                  <c:v>8600</c:v>
                </c:pt>
                <c:pt idx="87">
                  <c:v>8700</c:v>
                </c:pt>
                <c:pt idx="88">
                  <c:v>8800</c:v>
                </c:pt>
                <c:pt idx="89">
                  <c:v>8900</c:v>
                </c:pt>
                <c:pt idx="90">
                  <c:v>9000</c:v>
                </c:pt>
                <c:pt idx="91">
                  <c:v>9100</c:v>
                </c:pt>
                <c:pt idx="92">
                  <c:v>9200</c:v>
                </c:pt>
                <c:pt idx="93">
                  <c:v>9300</c:v>
                </c:pt>
                <c:pt idx="94">
                  <c:v>9400</c:v>
                </c:pt>
                <c:pt idx="95">
                  <c:v>9500</c:v>
                </c:pt>
                <c:pt idx="96">
                  <c:v>9600</c:v>
                </c:pt>
                <c:pt idx="97">
                  <c:v>9700</c:v>
                </c:pt>
                <c:pt idx="98">
                  <c:v>9800</c:v>
                </c:pt>
                <c:pt idx="99">
                  <c:v>9900</c:v>
                </c:pt>
                <c:pt idx="100">
                  <c:v>10000</c:v>
                </c:pt>
                <c:pt idx="101">
                  <c:v>10100</c:v>
                </c:pt>
                <c:pt idx="102">
                  <c:v>10200</c:v>
                </c:pt>
                <c:pt idx="103">
                  <c:v>10300</c:v>
                </c:pt>
                <c:pt idx="104">
                  <c:v>10400</c:v>
                </c:pt>
                <c:pt idx="105">
                  <c:v>10500</c:v>
                </c:pt>
                <c:pt idx="106">
                  <c:v>10600</c:v>
                </c:pt>
                <c:pt idx="107">
                  <c:v>10700</c:v>
                </c:pt>
                <c:pt idx="108">
                  <c:v>10800</c:v>
                </c:pt>
                <c:pt idx="109">
                  <c:v>10900</c:v>
                </c:pt>
                <c:pt idx="110">
                  <c:v>11000</c:v>
                </c:pt>
                <c:pt idx="111">
                  <c:v>11100</c:v>
                </c:pt>
                <c:pt idx="112">
                  <c:v>11200</c:v>
                </c:pt>
                <c:pt idx="113">
                  <c:v>11300</c:v>
                </c:pt>
                <c:pt idx="114">
                  <c:v>11400</c:v>
                </c:pt>
                <c:pt idx="115">
                  <c:v>11500</c:v>
                </c:pt>
                <c:pt idx="116">
                  <c:v>11600</c:v>
                </c:pt>
                <c:pt idx="117">
                  <c:v>11700</c:v>
                </c:pt>
                <c:pt idx="118">
                  <c:v>11800</c:v>
                </c:pt>
                <c:pt idx="119">
                  <c:v>11900</c:v>
                </c:pt>
                <c:pt idx="120">
                  <c:v>12000</c:v>
                </c:pt>
                <c:pt idx="121">
                  <c:v>12100</c:v>
                </c:pt>
              </c:numCache>
            </c:numRef>
          </c:cat>
          <c:val>
            <c:numRef>
              <c:f>grapher!$B$13:$DR$13</c:f>
              <c:numCache>
                <c:formatCode>General</c:formatCode>
                <c:ptCount val="121"/>
                <c:pt idx="0">
                  <c:v>20000</c:v>
                </c:pt>
                <c:pt idx="1">
                  <c:v>20000</c:v>
                </c:pt>
                <c:pt idx="2">
                  <c:v>20000</c:v>
                </c:pt>
                <c:pt idx="3">
                  <c:v>20000</c:v>
                </c:pt>
                <c:pt idx="4">
                  <c:v>20000</c:v>
                </c:pt>
                <c:pt idx="5">
                  <c:v>20000</c:v>
                </c:pt>
                <c:pt idx="6">
                  <c:v>20000</c:v>
                </c:pt>
                <c:pt idx="7">
                  <c:v>20000</c:v>
                </c:pt>
                <c:pt idx="8">
                  <c:v>20000</c:v>
                </c:pt>
                <c:pt idx="9">
                  <c:v>20000</c:v>
                </c:pt>
                <c:pt idx="10">
                  <c:v>20000</c:v>
                </c:pt>
                <c:pt idx="11">
                  <c:v>20000</c:v>
                </c:pt>
                <c:pt idx="12">
                  <c:v>20000</c:v>
                </c:pt>
                <c:pt idx="13">
                  <c:v>20000</c:v>
                </c:pt>
                <c:pt idx="14">
                  <c:v>20000</c:v>
                </c:pt>
                <c:pt idx="15">
                  <c:v>20000</c:v>
                </c:pt>
                <c:pt idx="16">
                  <c:v>20000</c:v>
                </c:pt>
                <c:pt idx="17">
                  <c:v>20000</c:v>
                </c:pt>
                <c:pt idx="18">
                  <c:v>20000</c:v>
                </c:pt>
                <c:pt idx="19">
                  <c:v>20000</c:v>
                </c:pt>
                <c:pt idx="20">
                  <c:v>20000</c:v>
                </c:pt>
                <c:pt idx="21">
                  <c:v>20000</c:v>
                </c:pt>
                <c:pt idx="22">
                  <c:v>20000</c:v>
                </c:pt>
                <c:pt idx="23">
                  <c:v>20000</c:v>
                </c:pt>
                <c:pt idx="24">
                  <c:v>20000</c:v>
                </c:pt>
                <c:pt idx="25">
                  <c:v>20000</c:v>
                </c:pt>
                <c:pt idx="26">
                  <c:v>20000</c:v>
                </c:pt>
                <c:pt idx="27">
                  <c:v>20000</c:v>
                </c:pt>
                <c:pt idx="28">
                  <c:v>20000</c:v>
                </c:pt>
                <c:pt idx="29">
                  <c:v>20000</c:v>
                </c:pt>
                <c:pt idx="30">
                  <c:v>20000</c:v>
                </c:pt>
                <c:pt idx="31">
                  <c:v>20000</c:v>
                </c:pt>
                <c:pt idx="32">
                  <c:v>20000</c:v>
                </c:pt>
                <c:pt idx="33">
                  <c:v>20000</c:v>
                </c:pt>
                <c:pt idx="34">
                  <c:v>20000</c:v>
                </c:pt>
                <c:pt idx="35">
                  <c:v>20000</c:v>
                </c:pt>
                <c:pt idx="36">
                  <c:v>20000</c:v>
                </c:pt>
                <c:pt idx="37">
                  <c:v>20000</c:v>
                </c:pt>
                <c:pt idx="38">
                  <c:v>20000</c:v>
                </c:pt>
                <c:pt idx="39">
                  <c:v>20000</c:v>
                </c:pt>
                <c:pt idx="40">
                  <c:v>20000</c:v>
                </c:pt>
                <c:pt idx="41">
                  <c:v>20000</c:v>
                </c:pt>
                <c:pt idx="42">
                  <c:v>20000</c:v>
                </c:pt>
                <c:pt idx="43">
                  <c:v>20000</c:v>
                </c:pt>
                <c:pt idx="44">
                  <c:v>20000</c:v>
                </c:pt>
                <c:pt idx="45">
                  <c:v>20000</c:v>
                </c:pt>
                <c:pt idx="46">
                  <c:v>20000</c:v>
                </c:pt>
                <c:pt idx="47">
                  <c:v>20000</c:v>
                </c:pt>
                <c:pt idx="48">
                  <c:v>20000</c:v>
                </c:pt>
                <c:pt idx="49">
                  <c:v>20000</c:v>
                </c:pt>
                <c:pt idx="50">
                  <c:v>20000</c:v>
                </c:pt>
                <c:pt idx="51">
                  <c:v>20000</c:v>
                </c:pt>
                <c:pt idx="52">
                  <c:v>20000</c:v>
                </c:pt>
                <c:pt idx="53">
                  <c:v>20000</c:v>
                </c:pt>
                <c:pt idx="54">
                  <c:v>20000</c:v>
                </c:pt>
                <c:pt idx="55">
                  <c:v>20000</c:v>
                </c:pt>
                <c:pt idx="56">
                  <c:v>20000</c:v>
                </c:pt>
                <c:pt idx="57">
                  <c:v>20000</c:v>
                </c:pt>
                <c:pt idx="58">
                  <c:v>20000</c:v>
                </c:pt>
                <c:pt idx="59">
                  <c:v>20000</c:v>
                </c:pt>
                <c:pt idx="60">
                  <c:v>20000</c:v>
                </c:pt>
                <c:pt idx="61">
                  <c:v>20000</c:v>
                </c:pt>
                <c:pt idx="62">
                  <c:v>20000</c:v>
                </c:pt>
                <c:pt idx="63">
                  <c:v>20000</c:v>
                </c:pt>
                <c:pt idx="64">
                  <c:v>20000</c:v>
                </c:pt>
                <c:pt idx="65">
                  <c:v>20000</c:v>
                </c:pt>
                <c:pt idx="66">
                  <c:v>20000</c:v>
                </c:pt>
                <c:pt idx="67">
                  <c:v>20000</c:v>
                </c:pt>
                <c:pt idx="68">
                  <c:v>20000</c:v>
                </c:pt>
                <c:pt idx="69">
                  <c:v>20000</c:v>
                </c:pt>
                <c:pt idx="70">
                  <c:v>20000</c:v>
                </c:pt>
                <c:pt idx="71">
                  <c:v>20000</c:v>
                </c:pt>
                <c:pt idx="72">
                  <c:v>20000</c:v>
                </c:pt>
                <c:pt idx="73">
                  <c:v>20000</c:v>
                </c:pt>
                <c:pt idx="74">
                  <c:v>20000</c:v>
                </c:pt>
                <c:pt idx="75">
                  <c:v>20000</c:v>
                </c:pt>
                <c:pt idx="76">
                  <c:v>20000</c:v>
                </c:pt>
                <c:pt idx="77">
                  <c:v>20000</c:v>
                </c:pt>
                <c:pt idx="78">
                  <c:v>20000</c:v>
                </c:pt>
                <c:pt idx="79">
                  <c:v>20000</c:v>
                </c:pt>
                <c:pt idx="80">
                  <c:v>20000</c:v>
                </c:pt>
                <c:pt idx="81">
                  <c:v>20000</c:v>
                </c:pt>
                <c:pt idx="82">
                  <c:v>20000</c:v>
                </c:pt>
                <c:pt idx="83">
                  <c:v>20000</c:v>
                </c:pt>
                <c:pt idx="84">
                  <c:v>20000</c:v>
                </c:pt>
                <c:pt idx="85">
                  <c:v>20000</c:v>
                </c:pt>
                <c:pt idx="86">
                  <c:v>20000</c:v>
                </c:pt>
                <c:pt idx="87">
                  <c:v>20000</c:v>
                </c:pt>
                <c:pt idx="88">
                  <c:v>20000</c:v>
                </c:pt>
                <c:pt idx="89">
                  <c:v>20000</c:v>
                </c:pt>
                <c:pt idx="90">
                  <c:v>20000</c:v>
                </c:pt>
                <c:pt idx="91">
                  <c:v>20000</c:v>
                </c:pt>
                <c:pt idx="92">
                  <c:v>20000</c:v>
                </c:pt>
                <c:pt idx="93">
                  <c:v>20000</c:v>
                </c:pt>
                <c:pt idx="94">
                  <c:v>20000</c:v>
                </c:pt>
                <c:pt idx="95">
                  <c:v>20000</c:v>
                </c:pt>
                <c:pt idx="96">
                  <c:v>20000</c:v>
                </c:pt>
                <c:pt idx="97">
                  <c:v>20000</c:v>
                </c:pt>
                <c:pt idx="98">
                  <c:v>20000</c:v>
                </c:pt>
                <c:pt idx="99">
                  <c:v>20000</c:v>
                </c:pt>
                <c:pt idx="100">
                  <c:v>20000</c:v>
                </c:pt>
                <c:pt idx="101">
                  <c:v>20000</c:v>
                </c:pt>
                <c:pt idx="102">
                  <c:v>20000</c:v>
                </c:pt>
                <c:pt idx="103">
                  <c:v>20000</c:v>
                </c:pt>
                <c:pt idx="104">
                  <c:v>20000</c:v>
                </c:pt>
                <c:pt idx="105">
                  <c:v>20000</c:v>
                </c:pt>
                <c:pt idx="106">
                  <c:v>20000</c:v>
                </c:pt>
                <c:pt idx="107">
                  <c:v>20000</c:v>
                </c:pt>
                <c:pt idx="108">
                  <c:v>20000</c:v>
                </c:pt>
                <c:pt idx="109">
                  <c:v>20000</c:v>
                </c:pt>
                <c:pt idx="110">
                  <c:v>20000</c:v>
                </c:pt>
                <c:pt idx="111">
                  <c:v>20000</c:v>
                </c:pt>
                <c:pt idx="112">
                  <c:v>20000</c:v>
                </c:pt>
                <c:pt idx="113">
                  <c:v>20000</c:v>
                </c:pt>
                <c:pt idx="114">
                  <c:v>20000</c:v>
                </c:pt>
                <c:pt idx="115">
                  <c:v>20000</c:v>
                </c:pt>
                <c:pt idx="116">
                  <c:v>20000</c:v>
                </c:pt>
                <c:pt idx="117">
                  <c:v>20000</c:v>
                </c:pt>
                <c:pt idx="118">
                  <c:v>20000</c:v>
                </c:pt>
                <c:pt idx="119">
                  <c:v>20000</c:v>
                </c:pt>
                <c:pt idx="120">
                  <c:v>20000</c:v>
                </c:pt>
              </c:numCache>
            </c:numRef>
          </c:val>
          <c:smooth val="0"/>
          <c:extLst>
            <c:ext xmlns:c16="http://schemas.microsoft.com/office/drawing/2014/chart" uri="{C3380CC4-5D6E-409C-BE32-E72D297353CC}">
              <c16:uniqueId val="{00000001-A1E1-45C1-AE0F-9A6468A226B2}"/>
            </c:ext>
          </c:extLst>
        </c:ser>
        <c:ser>
          <c:idx val="2"/>
          <c:order val="2"/>
          <c:tx>
            <c:strRef>
              <c:f>grapher!$A$14</c:f>
              <c:strCache>
                <c:ptCount val="1"/>
                <c:pt idx="0">
                  <c:v>Total Cost</c:v>
                </c:pt>
              </c:strCache>
            </c:strRef>
          </c:tx>
          <c:spPr>
            <a:ln w="12700" cmpd="sng">
              <a:solidFill>
                <a:srgbClr val="00B050"/>
              </a:solidFill>
              <a:prstDash val="solid"/>
            </a:ln>
          </c:spPr>
          <c:marker>
            <c:symbol val="triangle"/>
            <c:size val="5"/>
            <c:spPr>
              <a:solidFill>
                <a:srgbClr val="00B050"/>
              </a:solidFill>
              <a:ln>
                <a:solidFill>
                  <a:srgbClr val="00B050"/>
                </a:solidFill>
                <a:prstDash val="solid"/>
              </a:ln>
            </c:spPr>
          </c:marker>
          <c:cat>
            <c:numRef>
              <c:f>grapher!$A$11:$DR$11</c:f>
              <c:numCache>
                <c:formatCode>General</c:formatCode>
                <c:ptCount val="122"/>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pt idx="19">
                  <c:v>1900</c:v>
                </c:pt>
                <c:pt idx="20">
                  <c:v>2000</c:v>
                </c:pt>
                <c:pt idx="21">
                  <c:v>2100</c:v>
                </c:pt>
                <c:pt idx="22">
                  <c:v>2200</c:v>
                </c:pt>
                <c:pt idx="23">
                  <c:v>2300</c:v>
                </c:pt>
                <c:pt idx="24">
                  <c:v>2400</c:v>
                </c:pt>
                <c:pt idx="25">
                  <c:v>2500</c:v>
                </c:pt>
                <c:pt idx="26">
                  <c:v>2600</c:v>
                </c:pt>
                <c:pt idx="27">
                  <c:v>2700</c:v>
                </c:pt>
                <c:pt idx="28">
                  <c:v>2800</c:v>
                </c:pt>
                <c:pt idx="29">
                  <c:v>2900</c:v>
                </c:pt>
                <c:pt idx="30">
                  <c:v>3000</c:v>
                </c:pt>
                <c:pt idx="31">
                  <c:v>3100</c:v>
                </c:pt>
                <c:pt idx="32">
                  <c:v>3200</c:v>
                </c:pt>
                <c:pt idx="33">
                  <c:v>3300</c:v>
                </c:pt>
                <c:pt idx="34">
                  <c:v>3400</c:v>
                </c:pt>
                <c:pt idx="35">
                  <c:v>3500</c:v>
                </c:pt>
                <c:pt idx="36">
                  <c:v>3600</c:v>
                </c:pt>
                <c:pt idx="37">
                  <c:v>3700</c:v>
                </c:pt>
                <c:pt idx="38">
                  <c:v>3800</c:v>
                </c:pt>
                <c:pt idx="39">
                  <c:v>3900</c:v>
                </c:pt>
                <c:pt idx="40">
                  <c:v>4000</c:v>
                </c:pt>
                <c:pt idx="41">
                  <c:v>4100</c:v>
                </c:pt>
                <c:pt idx="42">
                  <c:v>4200</c:v>
                </c:pt>
                <c:pt idx="43">
                  <c:v>4300</c:v>
                </c:pt>
                <c:pt idx="44">
                  <c:v>4400</c:v>
                </c:pt>
                <c:pt idx="45">
                  <c:v>4500</c:v>
                </c:pt>
                <c:pt idx="46">
                  <c:v>4600</c:v>
                </c:pt>
                <c:pt idx="47">
                  <c:v>4700</c:v>
                </c:pt>
                <c:pt idx="48">
                  <c:v>4800</c:v>
                </c:pt>
                <c:pt idx="49">
                  <c:v>4900</c:v>
                </c:pt>
                <c:pt idx="50">
                  <c:v>5000</c:v>
                </c:pt>
                <c:pt idx="51">
                  <c:v>5100</c:v>
                </c:pt>
                <c:pt idx="52">
                  <c:v>5200</c:v>
                </c:pt>
                <c:pt idx="53">
                  <c:v>5300</c:v>
                </c:pt>
                <c:pt idx="54">
                  <c:v>5400</c:v>
                </c:pt>
                <c:pt idx="55">
                  <c:v>5500</c:v>
                </c:pt>
                <c:pt idx="56">
                  <c:v>5600</c:v>
                </c:pt>
                <c:pt idx="57">
                  <c:v>5700</c:v>
                </c:pt>
                <c:pt idx="58">
                  <c:v>5800</c:v>
                </c:pt>
                <c:pt idx="59">
                  <c:v>5900</c:v>
                </c:pt>
                <c:pt idx="60">
                  <c:v>6000</c:v>
                </c:pt>
                <c:pt idx="61">
                  <c:v>6100</c:v>
                </c:pt>
                <c:pt idx="62">
                  <c:v>6200</c:v>
                </c:pt>
                <c:pt idx="63">
                  <c:v>6300</c:v>
                </c:pt>
                <c:pt idx="64">
                  <c:v>6400</c:v>
                </c:pt>
                <c:pt idx="65">
                  <c:v>6500</c:v>
                </c:pt>
                <c:pt idx="66">
                  <c:v>6600</c:v>
                </c:pt>
                <c:pt idx="67">
                  <c:v>6700</c:v>
                </c:pt>
                <c:pt idx="68">
                  <c:v>6800</c:v>
                </c:pt>
                <c:pt idx="69">
                  <c:v>6900</c:v>
                </c:pt>
                <c:pt idx="70">
                  <c:v>7000</c:v>
                </c:pt>
                <c:pt idx="71">
                  <c:v>7100</c:v>
                </c:pt>
                <c:pt idx="72">
                  <c:v>7200</c:v>
                </c:pt>
                <c:pt idx="73">
                  <c:v>7300</c:v>
                </c:pt>
                <c:pt idx="74">
                  <c:v>7400</c:v>
                </c:pt>
                <c:pt idx="75">
                  <c:v>7500</c:v>
                </c:pt>
                <c:pt idx="76">
                  <c:v>7600</c:v>
                </c:pt>
                <c:pt idx="77">
                  <c:v>7700</c:v>
                </c:pt>
                <c:pt idx="78">
                  <c:v>7800</c:v>
                </c:pt>
                <c:pt idx="79">
                  <c:v>7900</c:v>
                </c:pt>
                <c:pt idx="80">
                  <c:v>8000</c:v>
                </c:pt>
                <c:pt idx="81">
                  <c:v>8100</c:v>
                </c:pt>
                <c:pt idx="82">
                  <c:v>8200</c:v>
                </c:pt>
                <c:pt idx="83">
                  <c:v>8300</c:v>
                </c:pt>
                <c:pt idx="84">
                  <c:v>8400</c:v>
                </c:pt>
                <c:pt idx="85">
                  <c:v>8500</c:v>
                </c:pt>
                <c:pt idx="86">
                  <c:v>8600</c:v>
                </c:pt>
                <c:pt idx="87">
                  <c:v>8700</c:v>
                </c:pt>
                <c:pt idx="88">
                  <c:v>8800</c:v>
                </c:pt>
                <c:pt idx="89">
                  <c:v>8900</c:v>
                </c:pt>
                <c:pt idx="90">
                  <c:v>9000</c:v>
                </c:pt>
                <c:pt idx="91">
                  <c:v>9100</c:v>
                </c:pt>
                <c:pt idx="92">
                  <c:v>9200</c:v>
                </c:pt>
                <c:pt idx="93">
                  <c:v>9300</c:v>
                </c:pt>
                <c:pt idx="94">
                  <c:v>9400</c:v>
                </c:pt>
                <c:pt idx="95">
                  <c:v>9500</c:v>
                </c:pt>
                <c:pt idx="96">
                  <c:v>9600</c:v>
                </c:pt>
                <c:pt idx="97">
                  <c:v>9700</c:v>
                </c:pt>
                <c:pt idx="98">
                  <c:v>9800</c:v>
                </c:pt>
                <c:pt idx="99">
                  <c:v>9900</c:v>
                </c:pt>
                <c:pt idx="100">
                  <c:v>10000</c:v>
                </c:pt>
                <c:pt idx="101">
                  <c:v>10100</c:v>
                </c:pt>
                <c:pt idx="102">
                  <c:v>10200</c:v>
                </c:pt>
                <c:pt idx="103">
                  <c:v>10300</c:v>
                </c:pt>
                <c:pt idx="104">
                  <c:v>10400</c:v>
                </c:pt>
                <c:pt idx="105">
                  <c:v>10500</c:v>
                </c:pt>
                <c:pt idx="106">
                  <c:v>10600</c:v>
                </c:pt>
                <c:pt idx="107">
                  <c:v>10700</c:v>
                </c:pt>
                <c:pt idx="108">
                  <c:v>10800</c:v>
                </c:pt>
                <c:pt idx="109">
                  <c:v>10900</c:v>
                </c:pt>
                <c:pt idx="110">
                  <c:v>11000</c:v>
                </c:pt>
                <c:pt idx="111">
                  <c:v>11100</c:v>
                </c:pt>
                <c:pt idx="112">
                  <c:v>11200</c:v>
                </c:pt>
                <c:pt idx="113">
                  <c:v>11300</c:v>
                </c:pt>
                <c:pt idx="114">
                  <c:v>11400</c:v>
                </c:pt>
                <c:pt idx="115">
                  <c:v>11500</c:v>
                </c:pt>
                <c:pt idx="116">
                  <c:v>11600</c:v>
                </c:pt>
                <c:pt idx="117">
                  <c:v>11700</c:v>
                </c:pt>
                <c:pt idx="118">
                  <c:v>11800</c:v>
                </c:pt>
                <c:pt idx="119">
                  <c:v>11900</c:v>
                </c:pt>
                <c:pt idx="120">
                  <c:v>12000</c:v>
                </c:pt>
                <c:pt idx="121">
                  <c:v>12100</c:v>
                </c:pt>
              </c:numCache>
            </c:numRef>
          </c:cat>
          <c:val>
            <c:numRef>
              <c:f>grapher!$B$14:$DR$14</c:f>
              <c:numCache>
                <c:formatCode>General</c:formatCode>
                <c:ptCount val="121"/>
                <c:pt idx="0">
                  <c:v>20600</c:v>
                </c:pt>
                <c:pt idx="1">
                  <c:v>21200</c:v>
                </c:pt>
                <c:pt idx="2">
                  <c:v>21800</c:v>
                </c:pt>
                <c:pt idx="3">
                  <c:v>22400</c:v>
                </c:pt>
                <c:pt idx="4">
                  <c:v>23000</c:v>
                </c:pt>
                <c:pt idx="5">
                  <c:v>23600</c:v>
                </c:pt>
                <c:pt idx="6">
                  <c:v>24200</c:v>
                </c:pt>
                <c:pt idx="7">
                  <c:v>24800</c:v>
                </c:pt>
                <c:pt idx="8">
                  <c:v>25400</c:v>
                </c:pt>
                <c:pt idx="9">
                  <c:v>26000</c:v>
                </c:pt>
                <c:pt idx="10">
                  <c:v>26600</c:v>
                </c:pt>
                <c:pt idx="11">
                  <c:v>27200</c:v>
                </c:pt>
                <c:pt idx="12">
                  <c:v>27800</c:v>
                </c:pt>
                <c:pt idx="13">
                  <c:v>28400</c:v>
                </c:pt>
                <c:pt idx="14">
                  <c:v>29000</c:v>
                </c:pt>
                <c:pt idx="15">
                  <c:v>29600</c:v>
                </c:pt>
                <c:pt idx="16">
                  <c:v>30200</c:v>
                </c:pt>
                <c:pt idx="17">
                  <c:v>30800</c:v>
                </c:pt>
                <c:pt idx="18">
                  <c:v>31400</c:v>
                </c:pt>
                <c:pt idx="19">
                  <c:v>32000</c:v>
                </c:pt>
                <c:pt idx="20">
                  <c:v>32600</c:v>
                </c:pt>
                <c:pt idx="21">
                  <c:v>33200</c:v>
                </c:pt>
                <c:pt idx="22">
                  <c:v>33800</c:v>
                </c:pt>
                <c:pt idx="23">
                  <c:v>34400</c:v>
                </c:pt>
                <c:pt idx="24">
                  <c:v>35000</c:v>
                </c:pt>
                <c:pt idx="25">
                  <c:v>35600</c:v>
                </c:pt>
                <c:pt idx="26">
                  <c:v>36200</c:v>
                </c:pt>
                <c:pt idx="27">
                  <c:v>36800</c:v>
                </c:pt>
                <c:pt idx="28">
                  <c:v>37400</c:v>
                </c:pt>
                <c:pt idx="29">
                  <c:v>38000</c:v>
                </c:pt>
                <c:pt idx="30">
                  <c:v>38600</c:v>
                </c:pt>
                <c:pt idx="31">
                  <c:v>39200</c:v>
                </c:pt>
                <c:pt idx="32">
                  <c:v>39800</c:v>
                </c:pt>
                <c:pt idx="33">
                  <c:v>40400</c:v>
                </c:pt>
                <c:pt idx="34">
                  <c:v>41000</c:v>
                </c:pt>
                <c:pt idx="35">
                  <c:v>41600</c:v>
                </c:pt>
                <c:pt idx="36">
                  <c:v>42200</c:v>
                </c:pt>
                <c:pt idx="37">
                  <c:v>42800</c:v>
                </c:pt>
                <c:pt idx="38">
                  <c:v>43400</c:v>
                </c:pt>
                <c:pt idx="39">
                  <c:v>44000</c:v>
                </c:pt>
                <c:pt idx="40">
                  <c:v>44600</c:v>
                </c:pt>
                <c:pt idx="41">
                  <c:v>45200</c:v>
                </c:pt>
                <c:pt idx="42">
                  <c:v>45800</c:v>
                </c:pt>
                <c:pt idx="43">
                  <c:v>46400</c:v>
                </c:pt>
                <c:pt idx="44">
                  <c:v>47000</c:v>
                </c:pt>
                <c:pt idx="45">
                  <c:v>47600</c:v>
                </c:pt>
                <c:pt idx="46">
                  <c:v>48200</c:v>
                </c:pt>
                <c:pt idx="47">
                  <c:v>48800</c:v>
                </c:pt>
                <c:pt idx="48">
                  <c:v>49400</c:v>
                </c:pt>
                <c:pt idx="49">
                  <c:v>50000</c:v>
                </c:pt>
                <c:pt idx="50">
                  <c:v>50600</c:v>
                </c:pt>
                <c:pt idx="51">
                  <c:v>51200</c:v>
                </c:pt>
                <c:pt idx="52">
                  <c:v>51800</c:v>
                </c:pt>
                <c:pt idx="53">
                  <c:v>52400</c:v>
                </c:pt>
                <c:pt idx="54">
                  <c:v>53000</c:v>
                </c:pt>
                <c:pt idx="55">
                  <c:v>53600</c:v>
                </c:pt>
                <c:pt idx="56">
                  <c:v>54200</c:v>
                </c:pt>
                <c:pt idx="57">
                  <c:v>54800</c:v>
                </c:pt>
                <c:pt idx="58">
                  <c:v>55400</c:v>
                </c:pt>
                <c:pt idx="59">
                  <c:v>56000</c:v>
                </c:pt>
                <c:pt idx="60">
                  <c:v>56600</c:v>
                </c:pt>
                <c:pt idx="61">
                  <c:v>57200</c:v>
                </c:pt>
                <c:pt idx="62">
                  <c:v>57800</c:v>
                </c:pt>
                <c:pt idx="63">
                  <c:v>58400</c:v>
                </c:pt>
                <c:pt idx="64">
                  <c:v>59000</c:v>
                </c:pt>
                <c:pt idx="65">
                  <c:v>59600</c:v>
                </c:pt>
                <c:pt idx="66">
                  <c:v>60200</c:v>
                </c:pt>
                <c:pt idx="67">
                  <c:v>60800</c:v>
                </c:pt>
                <c:pt idx="68">
                  <c:v>61400</c:v>
                </c:pt>
                <c:pt idx="69">
                  <c:v>62000</c:v>
                </c:pt>
                <c:pt idx="70">
                  <c:v>62600</c:v>
                </c:pt>
                <c:pt idx="71">
                  <c:v>63200</c:v>
                </c:pt>
                <c:pt idx="72">
                  <c:v>63800</c:v>
                </c:pt>
                <c:pt idx="73">
                  <c:v>64400</c:v>
                </c:pt>
                <c:pt idx="74">
                  <c:v>65000</c:v>
                </c:pt>
                <c:pt idx="75">
                  <c:v>65600</c:v>
                </c:pt>
                <c:pt idx="76">
                  <c:v>66200</c:v>
                </c:pt>
                <c:pt idx="77">
                  <c:v>66800</c:v>
                </c:pt>
                <c:pt idx="78">
                  <c:v>67400</c:v>
                </c:pt>
                <c:pt idx="79">
                  <c:v>68000</c:v>
                </c:pt>
                <c:pt idx="80">
                  <c:v>68600</c:v>
                </c:pt>
                <c:pt idx="81">
                  <c:v>69200</c:v>
                </c:pt>
                <c:pt idx="82">
                  <c:v>69800</c:v>
                </c:pt>
                <c:pt idx="83">
                  <c:v>70400</c:v>
                </c:pt>
                <c:pt idx="84">
                  <c:v>71000</c:v>
                </c:pt>
                <c:pt idx="85">
                  <c:v>71600</c:v>
                </c:pt>
                <c:pt idx="86">
                  <c:v>72200</c:v>
                </c:pt>
                <c:pt idx="87">
                  <c:v>72800</c:v>
                </c:pt>
                <c:pt idx="88">
                  <c:v>73400</c:v>
                </c:pt>
                <c:pt idx="89">
                  <c:v>74000</c:v>
                </c:pt>
                <c:pt idx="90">
                  <c:v>74600</c:v>
                </c:pt>
                <c:pt idx="91">
                  <c:v>75200</c:v>
                </c:pt>
                <c:pt idx="92">
                  <c:v>75800</c:v>
                </c:pt>
                <c:pt idx="93">
                  <c:v>76400</c:v>
                </c:pt>
                <c:pt idx="94">
                  <c:v>77000</c:v>
                </c:pt>
                <c:pt idx="95">
                  <c:v>77600</c:v>
                </c:pt>
                <c:pt idx="96">
                  <c:v>78200</c:v>
                </c:pt>
                <c:pt idx="97">
                  <c:v>78800</c:v>
                </c:pt>
                <c:pt idx="98">
                  <c:v>79400</c:v>
                </c:pt>
                <c:pt idx="99">
                  <c:v>80000</c:v>
                </c:pt>
                <c:pt idx="100">
                  <c:v>80600</c:v>
                </c:pt>
                <c:pt idx="101">
                  <c:v>81200</c:v>
                </c:pt>
                <c:pt idx="102">
                  <c:v>81800</c:v>
                </c:pt>
                <c:pt idx="103">
                  <c:v>82400</c:v>
                </c:pt>
                <c:pt idx="104">
                  <c:v>83000</c:v>
                </c:pt>
                <c:pt idx="105">
                  <c:v>83600</c:v>
                </c:pt>
                <c:pt idx="106">
                  <c:v>84200</c:v>
                </c:pt>
                <c:pt idx="107">
                  <c:v>84800</c:v>
                </c:pt>
                <c:pt idx="108">
                  <c:v>85400</c:v>
                </c:pt>
                <c:pt idx="109">
                  <c:v>86000</c:v>
                </c:pt>
                <c:pt idx="110">
                  <c:v>86600</c:v>
                </c:pt>
                <c:pt idx="111">
                  <c:v>87200</c:v>
                </c:pt>
                <c:pt idx="112">
                  <c:v>87800</c:v>
                </c:pt>
                <c:pt idx="113">
                  <c:v>88400</c:v>
                </c:pt>
                <c:pt idx="114">
                  <c:v>89000</c:v>
                </c:pt>
                <c:pt idx="115">
                  <c:v>89600</c:v>
                </c:pt>
                <c:pt idx="116">
                  <c:v>90200</c:v>
                </c:pt>
                <c:pt idx="117">
                  <c:v>90800</c:v>
                </c:pt>
                <c:pt idx="118">
                  <c:v>91400</c:v>
                </c:pt>
                <c:pt idx="119">
                  <c:v>92000</c:v>
                </c:pt>
                <c:pt idx="120">
                  <c:v>92600</c:v>
                </c:pt>
              </c:numCache>
            </c:numRef>
          </c:val>
          <c:smooth val="0"/>
          <c:extLst>
            <c:ext xmlns:c16="http://schemas.microsoft.com/office/drawing/2014/chart" uri="{C3380CC4-5D6E-409C-BE32-E72D297353CC}">
              <c16:uniqueId val="{00000002-A1E1-45C1-AE0F-9A6468A226B2}"/>
            </c:ext>
          </c:extLst>
        </c:ser>
        <c:dLbls>
          <c:showLegendKey val="0"/>
          <c:showVal val="0"/>
          <c:showCatName val="0"/>
          <c:showSerName val="0"/>
          <c:showPercent val="0"/>
          <c:showBubbleSize val="0"/>
        </c:dLbls>
        <c:marker val="1"/>
        <c:smooth val="0"/>
        <c:axId val="390505120"/>
        <c:axId val="1"/>
      </c:lineChart>
      <c:catAx>
        <c:axId val="390505120"/>
        <c:scaling>
          <c:orientation val="minMax"/>
        </c:scaling>
        <c:delete val="0"/>
        <c:axPos val="b"/>
        <c:majorGridlines/>
        <c:numFmt formatCode="General" sourceLinked="1"/>
        <c:majorTickMark val="out"/>
        <c:minorTickMark val="cross"/>
        <c:tickLblPos val="nextTo"/>
        <c:txPr>
          <a:bodyPr rot="0" vert="horz"/>
          <a:lstStyle/>
          <a:p>
            <a:pPr>
              <a:defRPr sz="900" baseline="0"/>
            </a:pPr>
            <a:endParaRPr lang="en-US"/>
          </a:p>
        </c:txPr>
        <c:crossAx val="1"/>
        <c:crossesAt val="0"/>
        <c:auto val="1"/>
        <c:lblAlgn val="ctr"/>
        <c:lblOffset val="100"/>
        <c:tickLblSkip val="10"/>
        <c:tickMarkSkip val="10"/>
        <c:noMultiLvlLbl val="0"/>
      </c:catAx>
      <c:valAx>
        <c:axId val="1"/>
        <c:scaling>
          <c:orientation val="minMax"/>
          <c:max val="14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390505120"/>
        <c:crossesAt val="1"/>
        <c:crossBetween val="midCat"/>
        <c:majorUnit val="10000"/>
        <c:minorUnit val="4000"/>
      </c:valAx>
      <c:spPr>
        <a:solidFill>
          <a:schemeClr val="accent3">
            <a:lumMod val="20000"/>
            <a:lumOff val="80000"/>
          </a:schemeClr>
        </a:solidFill>
        <a:ln w="12700">
          <a:solidFill>
            <a:srgbClr val="808080"/>
          </a:solidFill>
          <a:prstDash val="solid"/>
        </a:ln>
      </c:spPr>
    </c:plotArea>
    <c:legend>
      <c:legendPos val="r"/>
      <c:layout>
        <c:manualLayout>
          <c:xMode val="edge"/>
          <c:yMode val="edge"/>
          <c:x val="0.18502298914763313"/>
          <c:y val="1.5513383407719198E-3"/>
          <c:w val="0.71443681241972412"/>
          <c:h val="0.16026996625421822"/>
        </c:manualLayout>
      </c:layout>
      <c:overlay val="0"/>
      <c:spPr>
        <a:solidFill>
          <a:srgbClr val="FFFFFF"/>
        </a:solidFill>
        <a:ln w="3175">
          <a:solidFill>
            <a:srgbClr val="000000"/>
          </a:solidFill>
          <a:prstDash val="solid"/>
        </a:ln>
      </c:spPr>
      <c:txPr>
        <a:bodyPr/>
        <a:lstStyle/>
        <a:p>
          <a:pPr>
            <a:defRPr sz="92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333375</xdr:colOff>
      <xdr:row>6</xdr:row>
      <xdr:rowOff>28575</xdr:rowOff>
    </xdr:from>
    <xdr:to>
      <xdr:col>5</xdr:col>
      <xdr:colOff>333375</xdr:colOff>
      <xdr:row>8</xdr:row>
      <xdr:rowOff>0</xdr:rowOff>
    </xdr:to>
    <xdr:cxnSp macro="">
      <xdr:nvCxnSpPr>
        <xdr:cNvPr id="2" name="Straight Arrow Connector 1">
          <a:extLst>
            <a:ext uri="{FF2B5EF4-FFF2-40B4-BE49-F238E27FC236}">
              <a16:creationId xmlns:a16="http://schemas.microsoft.com/office/drawing/2014/main" id="{1F9E162C-AAA1-4808-8ACE-561BB2BE97F2}"/>
            </a:ext>
          </a:extLst>
        </xdr:cNvPr>
        <xdr:cNvCxnSpPr/>
      </xdr:nvCxnSpPr>
      <xdr:spPr>
        <a:xfrm>
          <a:off x="3381375" y="1581150"/>
          <a:ext cx="0" cy="561975"/>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352425</xdr:colOff>
      <xdr:row>9</xdr:row>
      <xdr:rowOff>285750</xdr:rowOff>
    </xdr:from>
    <xdr:to>
      <xdr:col>5</xdr:col>
      <xdr:colOff>352426</xdr:colOff>
      <xdr:row>11</xdr:row>
      <xdr:rowOff>209550</xdr:rowOff>
    </xdr:to>
    <xdr:cxnSp macro="">
      <xdr:nvCxnSpPr>
        <xdr:cNvPr id="3" name="Straight Arrow Connector 2">
          <a:extLst>
            <a:ext uri="{FF2B5EF4-FFF2-40B4-BE49-F238E27FC236}">
              <a16:creationId xmlns:a16="http://schemas.microsoft.com/office/drawing/2014/main" id="{F2686E66-9350-463C-A058-D5D5BD33E497}"/>
            </a:ext>
          </a:extLst>
        </xdr:cNvPr>
        <xdr:cNvCxnSpPr/>
      </xdr:nvCxnSpPr>
      <xdr:spPr>
        <a:xfrm flipH="1" flipV="1">
          <a:off x="3400425" y="2724150"/>
          <a:ext cx="1" cy="514350"/>
        </a:xfrm>
        <a:prstGeom prst="straightConnector1">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209549</xdr:colOff>
      <xdr:row>11</xdr:row>
      <xdr:rowOff>247650</xdr:rowOff>
    </xdr:from>
    <xdr:to>
      <xdr:col>9</xdr:col>
      <xdr:colOff>542924</xdr:colOff>
      <xdr:row>14</xdr:row>
      <xdr:rowOff>200025</xdr:rowOff>
    </xdr:to>
    <xdr:sp macro="" textlink="">
      <xdr:nvSpPr>
        <xdr:cNvPr id="4" name="Oval 3">
          <a:extLst>
            <a:ext uri="{FF2B5EF4-FFF2-40B4-BE49-F238E27FC236}">
              <a16:creationId xmlns:a16="http://schemas.microsoft.com/office/drawing/2014/main" id="{57D808D1-1186-4545-9237-2F40A1AE1D92}"/>
            </a:ext>
          </a:extLst>
        </xdr:cNvPr>
        <xdr:cNvSpPr/>
      </xdr:nvSpPr>
      <xdr:spPr>
        <a:xfrm>
          <a:off x="819149" y="3276600"/>
          <a:ext cx="5210175" cy="8382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2"/>
            </a:solidFill>
          </a:endParaRPr>
        </a:p>
      </xdr:txBody>
    </xdr:sp>
    <xdr:clientData/>
  </xdr:twoCellAnchor>
  <xdr:twoCellAnchor>
    <xdr:from>
      <xdr:col>6</xdr:col>
      <xdr:colOff>295277</xdr:colOff>
      <xdr:row>6</xdr:row>
      <xdr:rowOff>0</xdr:rowOff>
    </xdr:from>
    <xdr:to>
      <xdr:col>6</xdr:col>
      <xdr:colOff>314325</xdr:colOff>
      <xdr:row>11</xdr:row>
      <xdr:rowOff>238125</xdr:rowOff>
    </xdr:to>
    <xdr:cxnSp macro="">
      <xdr:nvCxnSpPr>
        <xdr:cNvPr id="5" name="Straight Arrow Connector 4">
          <a:extLst>
            <a:ext uri="{FF2B5EF4-FFF2-40B4-BE49-F238E27FC236}">
              <a16:creationId xmlns:a16="http://schemas.microsoft.com/office/drawing/2014/main" id="{6C2BE819-9DD9-44C2-8196-2B1B8EA638B3}"/>
            </a:ext>
          </a:extLst>
        </xdr:cNvPr>
        <xdr:cNvCxnSpPr/>
      </xdr:nvCxnSpPr>
      <xdr:spPr>
        <a:xfrm flipV="1">
          <a:off x="3952877" y="1552575"/>
          <a:ext cx="19048" cy="1714500"/>
        </a:xfrm>
        <a:prstGeom prst="straightConnector1">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581025</xdr:colOff>
      <xdr:row>3</xdr:row>
      <xdr:rowOff>247650</xdr:rowOff>
    </xdr:from>
    <xdr:to>
      <xdr:col>3</xdr:col>
      <xdr:colOff>333375</xdr:colOff>
      <xdr:row>11</xdr:row>
      <xdr:rowOff>19050</xdr:rowOff>
    </xdr:to>
    <xdr:pic>
      <xdr:nvPicPr>
        <xdr:cNvPr id="13" name="Graphic 12" descr="Woman wearing a suit">
          <a:extLst>
            <a:ext uri="{FF2B5EF4-FFF2-40B4-BE49-F238E27FC236}">
              <a16:creationId xmlns:a16="http://schemas.microsoft.com/office/drawing/2014/main" id="{09F51484-85D4-6AFE-F5D2-973D3DE3D0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90625" y="857250"/>
          <a:ext cx="971550" cy="2209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2143126</xdr:colOff>
      <xdr:row>9</xdr:row>
      <xdr:rowOff>142874</xdr:rowOff>
    </xdr:from>
    <xdr:to>
      <xdr:col>2</xdr:col>
      <xdr:colOff>2952751</xdr:colOff>
      <xdr:row>9</xdr:row>
      <xdr:rowOff>142874</xdr:rowOff>
    </xdr:to>
    <xdr:cxnSp macro="">
      <xdr:nvCxnSpPr>
        <xdr:cNvPr id="3" name="Straight Arrow Connector 2">
          <a:extLst>
            <a:ext uri="{FF2B5EF4-FFF2-40B4-BE49-F238E27FC236}">
              <a16:creationId xmlns:a16="http://schemas.microsoft.com/office/drawing/2014/main" id="{E9481C51-8204-CC8A-4489-145123E52A9B}"/>
            </a:ext>
          </a:extLst>
        </xdr:cNvPr>
        <xdr:cNvCxnSpPr/>
      </xdr:nvCxnSpPr>
      <xdr:spPr>
        <a:xfrm>
          <a:off x="7334251" y="2893218"/>
          <a:ext cx="809625" cy="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2488406</xdr:colOff>
      <xdr:row>9</xdr:row>
      <xdr:rowOff>142872</xdr:rowOff>
    </xdr:from>
    <xdr:to>
      <xdr:col>3</xdr:col>
      <xdr:colOff>3190865</xdr:colOff>
      <xdr:row>9</xdr:row>
      <xdr:rowOff>142875</xdr:rowOff>
    </xdr:to>
    <xdr:cxnSp macro="">
      <xdr:nvCxnSpPr>
        <xdr:cNvPr id="5" name="Straight Arrow Connector 4">
          <a:extLst>
            <a:ext uri="{FF2B5EF4-FFF2-40B4-BE49-F238E27FC236}">
              <a16:creationId xmlns:a16="http://schemas.microsoft.com/office/drawing/2014/main" id="{E6FD7C50-58D0-4B67-8577-47966E798597}"/>
            </a:ext>
          </a:extLst>
        </xdr:cNvPr>
        <xdr:cNvCxnSpPr/>
      </xdr:nvCxnSpPr>
      <xdr:spPr>
        <a:xfrm flipV="1">
          <a:off x="10929937" y="2893216"/>
          <a:ext cx="702459" cy="3"/>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2333618</xdr:colOff>
      <xdr:row>9</xdr:row>
      <xdr:rowOff>142872</xdr:rowOff>
    </xdr:from>
    <xdr:to>
      <xdr:col>4</xdr:col>
      <xdr:colOff>3167062</xdr:colOff>
      <xdr:row>10</xdr:row>
      <xdr:rowOff>71437</xdr:rowOff>
    </xdr:to>
    <xdr:cxnSp macro="">
      <xdr:nvCxnSpPr>
        <xdr:cNvPr id="7" name="Straight Arrow Connector 6">
          <a:extLst>
            <a:ext uri="{FF2B5EF4-FFF2-40B4-BE49-F238E27FC236}">
              <a16:creationId xmlns:a16="http://schemas.microsoft.com/office/drawing/2014/main" id="{578FEEB4-3D58-4A56-974E-493A963988A2}"/>
            </a:ext>
          </a:extLst>
        </xdr:cNvPr>
        <xdr:cNvCxnSpPr/>
      </xdr:nvCxnSpPr>
      <xdr:spPr>
        <a:xfrm>
          <a:off x="14025556" y="2893216"/>
          <a:ext cx="833444" cy="202409"/>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107154</xdr:colOff>
      <xdr:row>8</xdr:row>
      <xdr:rowOff>11906</xdr:rowOff>
    </xdr:from>
    <xdr:to>
      <xdr:col>1</xdr:col>
      <xdr:colOff>4393406</xdr:colOff>
      <xdr:row>8</xdr:row>
      <xdr:rowOff>35715</xdr:rowOff>
    </xdr:to>
    <xdr:cxnSp macro="">
      <xdr:nvCxnSpPr>
        <xdr:cNvPr id="9" name="Straight Arrow Connector 8">
          <a:extLst>
            <a:ext uri="{FF2B5EF4-FFF2-40B4-BE49-F238E27FC236}">
              <a16:creationId xmlns:a16="http://schemas.microsoft.com/office/drawing/2014/main" id="{AD5C8DF2-BEBC-4531-9C88-4A2E0345E2E0}"/>
            </a:ext>
          </a:extLst>
        </xdr:cNvPr>
        <xdr:cNvCxnSpPr/>
      </xdr:nvCxnSpPr>
      <xdr:spPr>
        <a:xfrm flipV="1">
          <a:off x="785810" y="2488406"/>
          <a:ext cx="4286252" cy="23809"/>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323850</xdr:colOff>
      <xdr:row>15</xdr:row>
      <xdr:rowOff>142875</xdr:rowOff>
    </xdr:from>
    <xdr:to>
      <xdr:col>7</xdr:col>
      <xdr:colOff>180975</xdr:colOff>
      <xdr:row>15</xdr:row>
      <xdr:rowOff>142875</xdr:rowOff>
    </xdr:to>
    <xdr:cxnSp macro="">
      <xdr:nvCxnSpPr>
        <xdr:cNvPr id="13" name="Straight Arrow Connector 12">
          <a:extLst>
            <a:ext uri="{FF2B5EF4-FFF2-40B4-BE49-F238E27FC236}">
              <a16:creationId xmlns:a16="http://schemas.microsoft.com/office/drawing/2014/main" id="{E257FE80-3D0F-2626-FB9E-9D99BEB55D96}"/>
            </a:ext>
          </a:extLst>
        </xdr:cNvPr>
        <xdr:cNvCxnSpPr/>
      </xdr:nvCxnSpPr>
      <xdr:spPr>
        <a:xfrm>
          <a:off x="9791700" y="3390900"/>
          <a:ext cx="1371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16</xdr:row>
      <xdr:rowOff>123825</xdr:rowOff>
    </xdr:from>
    <xdr:to>
      <xdr:col>7</xdr:col>
      <xdr:colOff>198120</xdr:colOff>
      <xdr:row>16</xdr:row>
      <xdr:rowOff>123825</xdr:rowOff>
    </xdr:to>
    <xdr:cxnSp macro="">
      <xdr:nvCxnSpPr>
        <xdr:cNvPr id="16" name="Straight Arrow Connector 15">
          <a:extLst>
            <a:ext uri="{FF2B5EF4-FFF2-40B4-BE49-F238E27FC236}">
              <a16:creationId xmlns:a16="http://schemas.microsoft.com/office/drawing/2014/main" id="{4D947938-8735-4D69-A688-D61F70880E64}"/>
            </a:ext>
          </a:extLst>
        </xdr:cNvPr>
        <xdr:cNvCxnSpPr/>
      </xdr:nvCxnSpPr>
      <xdr:spPr>
        <a:xfrm>
          <a:off x="9534525" y="3619500"/>
          <a:ext cx="164592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xdr:colOff>
      <xdr:row>17</xdr:row>
      <xdr:rowOff>142875</xdr:rowOff>
    </xdr:from>
    <xdr:to>
      <xdr:col>7</xdr:col>
      <xdr:colOff>182880</xdr:colOff>
      <xdr:row>17</xdr:row>
      <xdr:rowOff>142875</xdr:rowOff>
    </xdr:to>
    <xdr:cxnSp macro="">
      <xdr:nvCxnSpPr>
        <xdr:cNvPr id="17" name="Straight Arrow Connector 16">
          <a:extLst>
            <a:ext uri="{FF2B5EF4-FFF2-40B4-BE49-F238E27FC236}">
              <a16:creationId xmlns:a16="http://schemas.microsoft.com/office/drawing/2014/main" id="{3228534B-F4B6-4998-AC05-13E0323C0427}"/>
            </a:ext>
          </a:extLst>
        </xdr:cNvPr>
        <xdr:cNvCxnSpPr/>
      </xdr:nvCxnSpPr>
      <xdr:spPr>
        <a:xfrm>
          <a:off x="9610725" y="3886200"/>
          <a:ext cx="155448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1533525</xdr:colOff>
      <xdr:row>12</xdr:row>
      <xdr:rowOff>219075</xdr:rowOff>
    </xdr:from>
    <xdr:to>
      <xdr:col>5</xdr:col>
      <xdr:colOff>1143000</xdr:colOff>
      <xdr:row>15</xdr:row>
      <xdr:rowOff>142875</xdr:rowOff>
    </xdr:to>
    <xdr:cxnSp macro="">
      <xdr:nvCxnSpPr>
        <xdr:cNvPr id="10" name="Straight Arrow Connector 9">
          <a:extLst>
            <a:ext uri="{FF2B5EF4-FFF2-40B4-BE49-F238E27FC236}">
              <a16:creationId xmlns:a16="http://schemas.microsoft.com/office/drawing/2014/main" id="{8500C177-093F-4B44-A510-252B24960D57}"/>
            </a:ext>
          </a:extLst>
        </xdr:cNvPr>
        <xdr:cNvCxnSpPr/>
      </xdr:nvCxnSpPr>
      <xdr:spPr>
        <a:xfrm flipH="1">
          <a:off x="7037972" y="2785812"/>
          <a:ext cx="2326607" cy="475247"/>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1514475</xdr:colOff>
      <xdr:row>18</xdr:row>
      <xdr:rowOff>180975</xdr:rowOff>
    </xdr:from>
    <xdr:to>
      <xdr:col>5</xdr:col>
      <xdr:colOff>1095375</xdr:colOff>
      <xdr:row>20</xdr:row>
      <xdr:rowOff>161925</xdr:rowOff>
    </xdr:to>
    <xdr:cxnSp macro="">
      <xdr:nvCxnSpPr>
        <xdr:cNvPr id="13" name="Straight Arrow Connector 12">
          <a:extLst>
            <a:ext uri="{FF2B5EF4-FFF2-40B4-BE49-F238E27FC236}">
              <a16:creationId xmlns:a16="http://schemas.microsoft.com/office/drawing/2014/main" id="{F01369EC-AE37-4D78-B9FB-FCA78819CDC1}"/>
            </a:ext>
          </a:extLst>
        </xdr:cNvPr>
        <xdr:cNvCxnSpPr/>
      </xdr:nvCxnSpPr>
      <xdr:spPr>
        <a:xfrm flipH="1">
          <a:off x="6524625" y="4124325"/>
          <a:ext cx="2295525" cy="276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438150</xdr:colOff>
      <xdr:row>27</xdr:row>
      <xdr:rowOff>28575</xdr:rowOff>
    </xdr:from>
    <xdr:to>
      <xdr:col>5</xdr:col>
      <xdr:colOff>209550</xdr:colOff>
      <xdr:row>33</xdr:row>
      <xdr:rowOff>152400</xdr:rowOff>
    </xdr:to>
    <xdr:cxnSp macro="">
      <xdr:nvCxnSpPr>
        <xdr:cNvPr id="15" name="Straight Arrow Connector 14">
          <a:extLst>
            <a:ext uri="{FF2B5EF4-FFF2-40B4-BE49-F238E27FC236}">
              <a16:creationId xmlns:a16="http://schemas.microsoft.com/office/drawing/2014/main" id="{650C7186-9D1C-4922-820F-1E5DB893611E}"/>
            </a:ext>
          </a:extLst>
        </xdr:cNvPr>
        <xdr:cNvCxnSpPr/>
      </xdr:nvCxnSpPr>
      <xdr:spPr>
        <a:xfrm flipV="1">
          <a:off x="5943600" y="5676900"/>
          <a:ext cx="2486025" cy="16097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504826</xdr:colOff>
      <xdr:row>4</xdr:row>
      <xdr:rowOff>133350</xdr:rowOff>
    </xdr:from>
    <xdr:to>
      <xdr:col>4</xdr:col>
      <xdr:colOff>523875</xdr:colOff>
      <xdr:row>4</xdr:row>
      <xdr:rowOff>133350</xdr:rowOff>
    </xdr:to>
    <xdr:cxnSp macro="">
      <xdr:nvCxnSpPr>
        <xdr:cNvPr id="2" name="Straight Arrow Connector 1">
          <a:extLst>
            <a:ext uri="{FF2B5EF4-FFF2-40B4-BE49-F238E27FC236}">
              <a16:creationId xmlns:a16="http://schemas.microsoft.com/office/drawing/2014/main" id="{597B5609-0B22-4315-8807-27EAE156CB7E}"/>
            </a:ext>
          </a:extLst>
        </xdr:cNvPr>
        <xdr:cNvCxnSpPr/>
      </xdr:nvCxnSpPr>
      <xdr:spPr>
        <a:xfrm>
          <a:off x="2333626" y="828675"/>
          <a:ext cx="628649" cy="0"/>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504825</xdr:colOff>
      <xdr:row>5</xdr:row>
      <xdr:rowOff>114300</xdr:rowOff>
    </xdr:from>
    <xdr:to>
      <xdr:col>4</xdr:col>
      <xdr:colOff>523874</xdr:colOff>
      <xdr:row>5</xdr:row>
      <xdr:rowOff>114300</xdr:rowOff>
    </xdr:to>
    <xdr:cxnSp macro="">
      <xdr:nvCxnSpPr>
        <xdr:cNvPr id="3" name="Straight Arrow Connector 2">
          <a:extLst>
            <a:ext uri="{FF2B5EF4-FFF2-40B4-BE49-F238E27FC236}">
              <a16:creationId xmlns:a16="http://schemas.microsoft.com/office/drawing/2014/main" id="{DBA8C22A-A5C5-4856-AD28-E5A1D23A32E7}"/>
            </a:ext>
          </a:extLst>
        </xdr:cNvPr>
        <xdr:cNvCxnSpPr/>
      </xdr:nvCxnSpPr>
      <xdr:spPr>
        <a:xfrm>
          <a:off x="2333625" y="1057275"/>
          <a:ext cx="628649" cy="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561976</xdr:colOff>
      <xdr:row>8</xdr:row>
      <xdr:rowOff>123825</xdr:rowOff>
    </xdr:from>
    <xdr:to>
      <xdr:col>9</xdr:col>
      <xdr:colOff>104775</xdr:colOff>
      <xdr:row>11</xdr:row>
      <xdr:rowOff>28575</xdr:rowOff>
    </xdr:to>
    <xdr:cxnSp macro="">
      <xdr:nvCxnSpPr>
        <xdr:cNvPr id="4" name="Straight Arrow Connector 3">
          <a:extLst>
            <a:ext uri="{FF2B5EF4-FFF2-40B4-BE49-F238E27FC236}">
              <a16:creationId xmlns:a16="http://schemas.microsoft.com/office/drawing/2014/main" id="{7FC58FAC-0D36-4178-A95C-0C052CCA4576}"/>
            </a:ext>
          </a:extLst>
        </xdr:cNvPr>
        <xdr:cNvCxnSpPr/>
      </xdr:nvCxnSpPr>
      <xdr:spPr>
        <a:xfrm>
          <a:off x="4219576" y="1838325"/>
          <a:ext cx="1371599" cy="790575"/>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209550</xdr:colOff>
      <xdr:row>8</xdr:row>
      <xdr:rowOff>104775</xdr:rowOff>
    </xdr:from>
    <xdr:to>
      <xdr:col>4</xdr:col>
      <xdr:colOff>561975</xdr:colOff>
      <xdr:row>11</xdr:row>
      <xdr:rowOff>66675</xdr:rowOff>
    </xdr:to>
    <xdr:cxnSp macro="">
      <xdr:nvCxnSpPr>
        <xdr:cNvPr id="5" name="Straight Arrow Connector 4">
          <a:extLst>
            <a:ext uri="{FF2B5EF4-FFF2-40B4-BE49-F238E27FC236}">
              <a16:creationId xmlns:a16="http://schemas.microsoft.com/office/drawing/2014/main" id="{9143C87F-CF78-4A20-B4A8-30981FBD6416}"/>
            </a:ext>
          </a:extLst>
        </xdr:cNvPr>
        <xdr:cNvCxnSpPr/>
      </xdr:nvCxnSpPr>
      <xdr:spPr>
        <a:xfrm flipH="1">
          <a:off x="1428750" y="1819275"/>
          <a:ext cx="1571625" cy="847725"/>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428625</xdr:colOff>
      <xdr:row>11</xdr:row>
      <xdr:rowOff>161925</xdr:rowOff>
    </xdr:from>
    <xdr:to>
      <xdr:col>7</xdr:col>
      <xdr:colOff>600075</xdr:colOff>
      <xdr:row>11</xdr:row>
      <xdr:rowOff>190500</xdr:rowOff>
    </xdr:to>
    <xdr:cxnSp macro="">
      <xdr:nvCxnSpPr>
        <xdr:cNvPr id="6" name="Straight Arrow Connector 5">
          <a:extLst>
            <a:ext uri="{FF2B5EF4-FFF2-40B4-BE49-F238E27FC236}">
              <a16:creationId xmlns:a16="http://schemas.microsoft.com/office/drawing/2014/main" id="{2EC5E2EE-9477-4FE6-A895-A5B38198D52E}"/>
            </a:ext>
          </a:extLst>
        </xdr:cNvPr>
        <xdr:cNvCxnSpPr/>
      </xdr:nvCxnSpPr>
      <xdr:spPr>
        <a:xfrm flipH="1">
          <a:off x="1647825" y="2762250"/>
          <a:ext cx="3219450" cy="28575"/>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20</xdr:row>
      <xdr:rowOff>28575</xdr:rowOff>
    </xdr:from>
    <xdr:to>
      <xdr:col>5</xdr:col>
      <xdr:colOff>333375</xdr:colOff>
      <xdr:row>22</xdr:row>
      <xdr:rowOff>0</xdr:rowOff>
    </xdr:to>
    <xdr:cxnSp macro="">
      <xdr:nvCxnSpPr>
        <xdr:cNvPr id="7" name="Straight Arrow Connector 6">
          <a:extLst>
            <a:ext uri="{FF2B5EF4-FFF2-40B4-BE49-F238E27FC236}">
              <a16:creationId xmlns:a16="http://schemas.microsoft.com/office/drawing/2014/main" id="{B6EA21E0-5ABF-4244-96C2-BADC3DDD1059}"/>
            </a:ext>
          </a:extLst>
        </xdr:cNvPr>
        <xdr:cNvCxnSpPr/>
      </xdr:nvCxnSpPr>
      <xdr:spPr>
        <a:xfrm>
          <a:off x="3381375" y="5362575"/>
          <a:ext cx="0" cy="561975"/>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352425</xdr:colOff>
      <xdr:row>23</xdr:row>
      <xdr:rowOff>285750</xdr:rowOff>
    </xdr:from>
    <xdr:to>
      <xdr:col>5</xdr:col>
      <xdr:colOff>352426</xdr:colOff>
      <xdr:row>25</xdr:row>
      <xdr:rowOff>209550</xdr:rowOff>
    </xdr:to>
    <xdr:cxnSp macro="">
      <xdr:nvCxnSpPr>
        <xdr:cNvPr id="8" name="Straight Arrow Connector 7">
          <a:extLst>
            <a:ext uri="{FF2B5EF4-FFF2-40B4-BE49-F238E27FC236}">
              <a16:creationId xmlns:a16="http://schemas.microsoft.com/office/drawing/2014/main" id="{6CBF426E-C11D-4C7A-947C-44E1CA33FB91}"/>
            </a:ext>
          </a:extLst>
        </xdr:cNvPr>
        <xdr:cNvCxnSpPr/>
      </xdr:nvCxnSpPr>
      <xdr:spPr>
        <a:xfrm flipH="1" flipV="1">
          <a:off x="3400425" y="6505575"/>
          <a:ext cx="1" cy="514350"/>
        </a:xfrm>
        <a:prstGeom prst="straightConnector1">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419100</xdr:colOff>
      <xdr:row>9</xdr:row>
      <xdr:rowOff>66675</xdr:rowOff>
    </xdr:from>
    <xdr:to>
      <xdr:col>5</xdr:col>
      <xdr:colOff>457200</xdr:colOff>
      <xdr:row>18</xdr:row>
      <xdr:rowOff>19050</xdr:rowOff>
    </xdr:to>
    <xdr:cxnSp macro="">
      <xdr:nvCxnSpPr>
        <xdr:cNvPr id="9" name="Straight Arrow Connector 8">
          <a:extLst>
            <a:ext uri="{FF2B5EF4-FFF2-40B4-BE49-F238E27FC236}">
              <a16:creationId xmlns:a16="http://schemas.microsoft.com/office/drawing/2014/main" id="{2A27CE28-7EBD-4DE4-962A-23E8A0717A05}"/>
            </a:ext>
          </a:extLst>
        </xdr:cNvPr>
        <xdr:cNvCxnSpPr/>
      </xdr:nvCxnSpPr>
      <xdr:spPr>
        <a:xfrm>
          <a:off x="3467100" y="2076450"/>
          <a:ext cx="38100" cy="2609850"/>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11</xdr:row>
      <xdr:rowOff>257175</xdr:rowOff>
    </xdr:from>
    <xdr:to>
      <xdr:col>8</xdr:col>
      <xdr:colOff>19050</xdr:colOff>
      <xdr:row>18</xdr:row>
      <xdr:rowOff>9525</xdr:rowOff>
    </xdr:to>
    <xdr:cxnSp macro="">
      <xdr:nvCxnSpPr>
        <xdr:cNvPr id="10" name="Straight Arrow Connector 9">
          <a:extLst>
            <a:ext uri="{FF2B5EF4-FFF2-40B4-BE49-F238E27FC236}">
              <a16:creationId xmlns:a16="http://schemas.microsoft.com/office/drawing/2014/main" id="{4C8C7D37-1A2F-4FA0-ABB2-18359BF701C3}"/>
            </a:ext>
          </a:extLst>
        </xdr:cNvPr>
        <xdr:cNvCxnSpPr/>
      </xdr:nvCxnSpPr>
      <xdr:spPr>
        <a:xfrm flipH="1">
          <a:off x="3724275" y="2857500"/>
          <a:ext cx="1171575" cy="1819275"/>
        </a:xfrm>
        <a:prstGeom prst="straightConnector1">
          <a:avLst/>
        </a:prstGeom>
        <a:ln w="508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11</xdr:row>
      <xdr:rowOff>285750</xdr:rowOff>
    </xdr:from>
    <xdr:to>
      <xdr:col>5</xdr:col>
      <xdr:colOff>304801</xdr:colOff>
      <xdr:row>17</xdr:row>
      <xdr:rowOff>260350</xdr:rowOff>
    </xdr:to>
    <xdr:cxnSp macro="">
      <xdr:nvCxnSpPr>
        <xdr:cNvPr id="11" name="Straight Arrow Connector 10">
          <a:extLst>
            <a:ext uri="{FF2B5EF4-FFF2-40B4-BE49-F238E27FC236}">
              <a16:creationId xmlns:a16="http://schemas.microsoft.com/office/drawing/2014/main" id="{116F0731-CD22-49A5-A80D-A4C6B326390D}"/>
            </a:ext>
          </a:extLst>
        </xdr:cNvPr>
        <xdr:cNvCxnSpPr/>
      </xdr:nvCxnSpPr>
      <xdr:spPr>
        <a:xfrm flipH="1" flipV="1">
          <a:off x="1362075" y="2886075"/>
          <a:ext cx="1990726" cy="1746250"/>
        </a:xfrm>
        <a:prstGeom prst="straightConnector1">
          <a:avLst/>
        </a:prstGeom>
        <a:ln w="889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209549</xdr:colOff>
      <xdr:row>25</xdr:row>
      <xdr:rowOff>247650</xdr:rowOff>
    </xdr:from>
    <xdr:to>
      <xdr:col>9</xdr:col>
      <xdr:colOff>542924</xdr:colOff>
      <xdr:row>28</xdr:row>
      <xdr:rowOff>200025</xdr:rowOff>
    </xdr:to>
    <xdr:sp macro="" textlink="">
      <xdr:nvSpPr>
        <xdr:cNvPr id="12" name="Oval 11">
          <a:extLst>
            <a:ext uri="{FF2B5EF4-FFF2-40B4-BE49-F238E27FC236}">
              <a16:creationId xmlns:a16="http://schemas.microsoft.com/office/drawing/2014/main" id="{EA809F66-B378-417E-A100-456995C82B59}"/>
            </a:ext>
          </a:extLst>
        </xdr:cNvPr>
        <xdr:cNvSpPr/>
      </xdr:nvSpPr>
      <xdr:spPr>
        <a:xfrm>
          <a:off x="819149" y="7058025"/>
          <a:ext cx="5210175" cy="8382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295277</xdr:colOff>
      <xdr:row>20</xdr:row>
      <xdr:rowOff>0</xdr:rowOff>
    </xdr:from>
    <xdr:to>
      <xdr:col>6</xdr:col>
      <xdr:colOff>314325</xdr:colOff>
      <xdr:row>25</xdr:row>
      <xdr:rowOff>238125</xdr:rowOff>
    </xdr:to>
    <xdr:cxnSp macro="">
      <xdr:nvCxnSpPr>
        <xdr:cNvPr id="13" name="Straight Arrow Connector 12">
          <a:extLst>
            <a:ext uri="{FF2B5EF4-FFF2-40B4-BE49-F238E27FC236}">
              <a16:creationId xmlns:a16="http://schemas.microsoft.com/office/drawing/2014/main" id="{A2B30FEF-C981-4E73-B101-51BDF714CEF3}"/>
            </a:ext>
          </a:extLst>
        </xdr:cNvPr>
        <xdr:cNvCxnSpPr/>
      </xdr:nvCxnSpPr>
      <xdr:spPr>
        <a:xfrm flipV="1">
          <a:off x="3952877" y="5334000"/>
          <a:ext cx="19048" cy="1714500"/>
        </a:xfrm>
        <a:prstGeom prst="straightConnector1">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504826</xdr:colOff>
      <xdr:row>4</xdr:row>
      <xdr:rowOff>133350</xdr:rowOff>
    </xdr:from>
    <xdr:to>
      <xdr:col>18</xdr:col>
      <xdr:colOff>523875</xdr:colOff>
      <xdr:row>4</xdr:row>
      <xdr:rowOff>133350</xdr:rowOff>
    </xdr:to>
    <xdr:cxnSp macro="">
      <xdr:nvCxnSpPr>
        <xdr:cNvPr id="14" name="Straight Arrow Connector 13">
          <a:extLst>
            <a:ext uri="{FF2B5EF4-FFF2-40B4-BE49-F238E27FC236}">
              <a16:creationId xmlns:a16="http://schemas.microsoft.com/office/drawing/2014/main" id="{B6F3FF69-4AA7-4489-A0D0-E190F550989B}"/>
            </a:ext>
          </a:extLst>
        </xdr:cNvPr>
        <xdr:cNvCxnSpPr/>
      </xdr:nvCxnSpPr>
      <xdr:spPr>
        <a:xfrm>
          <a:off x="10801351" y="828675"/>
          <a:ext cx="628649" cy="0"/>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504825</xdr:colOff>
      <xdr:row>5</xdr:row>
      <xdr:rowOff>114300</xdr:rowOff>
    </xdr:from>
    <xdr:to>
      <xdr:col>18</xdr:col>
      <xdr:colOff>523874</xdr:colOff>
      <xdr:row>5</xdr:row>
      <xdr:rowOff>114300</xdr:rowOff>
    </xdr:to>
    <xdr:cxnSp macro="">
      <xdr:nvCxnSpPr>
        <xdr:cNvPr id="15" name="Straight Arrow Connector 14">
          <a:extLst>
            <a:ext uri="{FF2B5EF4-FFF2-40B4-BE49-F238E27FC236}">
              <a16:creationId xmlns:a16="http://schemas.microsoft.com/office/drawing/2014/main" id="{20004CD4-812F-44CC-8228-9D89AB233F2A}"/>
            </a:ext>
          </a:extLst>
        </xdr:cNvPr>
        <xdr:cNvCxnSpPr/>
      </xdr:nvCxnSpPr>
      <xdr:spPr>
        <a:xfrm>
          <a:off x="10801350" y="1057275"/>
          <a:ext cx="628649" cy="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590553</xdr:colOff>
      <xdr:row>13</xdr:row>
      <xdr:rowOff>38102</xdr:rowOff>
    </xdr:from>
    <xdr:to>
      <xdr:col>15</xdr:col>
      <xdr:colOff>600075</xdr:colOff>
      <xdr:row>16</xdr:row>
      <xdr:rowOff>219075</xdr:rowOff>
    </xdr:to>
    <xdr:cxnSp macro="">
      <xdr:nvCxnSpPr>
        <xdr:cNvPr id="16" name="Straight Arrow Connector 15">
          <a:extLst>
            <a:ext uri="{FF2B5EF4-FFF2-40B4-BE49-F238E27FC236}">
              <a16:creationId xmlns:a16="http://schemas.microsoft.com/office/drawing/2014/main" id="{40C34BA3-F1E5-4799-BDEA-D2026B19B441}"/>
            </a:ext>
          </a:extLst>
        </xdr:cNvPr>
        <xdr:cNvCxnSpPr/>
      </xdr:nvCxnSpPr>
      <xdr:spPr>
        <a:xfrm flipH="1" flipV="1">
          <a:off x="9667878" y="3228977"/>
          <a:ext cx="9522" cy="1066798"/>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95250</xdr:colOff>
      <xdr:row>13</xdr:row>
      <xdr:rowOff>19053</xdr:rowOff>
    </xdr:from>
    <xdr:to>
      <xdr:col>23</xdr:col>
      <xdr:colOff>104777</xdr:colOff>
      <xdr:row>16</xdr:row>
      <xdr:rowOff>209550</xdr:rowOff>
    </xdr:to>
    <xdr:cxnSp macro="">
      <xdr:nvCxnSpPr>
        <xdr:cNvPr id="17" name="Straight Arrow Connector 16">
          <a:extLst>
            <a:ext uri="{FF2B5EF4-FFF2-40B4-BE49-F238E27FC236}">
              <a16:creationId xmlns:a16="http://schemas.microsoft.com/office/drawing/2014/main" id="{66D8AAAE-77A4-49A8-83B8-9ED9B291E262}"/>
            </a:ext>
          </a:extLst>
        </xdr:cNvPr>
        <xdr:cNvCxnSpPr/>
      </xdr:nvCxnSpPr>
      <xdr:spPr>
        <a:xfrm flipV="1">
          <a:off x="14049375" y="3209928"/>
          <a:ext cx="9527" cy="1076322"/>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257175</xdr:colOff>
      <xdr:row>9</xdr:row>
      <xdr:rowOff>66675</xdr:rowOff>
    </xdr:from>
    <xdr:to>
      <xdr:col>19</xdr:col>
      <xdr:colOff>352425</xdr:colOff>
      <xdr:row>16</xdr:row>
      <xdr:rowOff>276225</xdr:rowOff>
    </xdr:to>
    <xdr:cxnSp macro="">
      <xdr:nvCxnSpPr>
        <xdr:cNvPr id="18" name="Straight Arrow Connector 17">
          <a:extLst>
            <a:ext uri="{FF2B5EF4-FFF2-40B4-BE49-F238E27FC236}">
              <a16:creationId xmlns:a16="http://schemas.microsoft.com/office/drawing/2014/main" id="{14661021-DEFB-41F4-A8C4-297E54DC7F07}"/>
            </a:ext>
          </a:extLst>
        </xdr:cNvPr>
        <xdr:cNvCxnSpPr/>
      </xdr:nvCxnSpPr>
      <xdr:spPr>
        <a:xfrm flipV="1">
          <a:off x="10553700" y="2076450"/>
          <a:ext cx="1314450" cy="2276475"/>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476250</xdr:colOff>
      <xdr:row>9</xdr:row>
      <xdr:rowOff>57150</xdr:rowOff>
    </xdr:from>
    <xdr:to>
      <xdr:col>22</xdr:col>
      <xdr:colOff>219077</xdr:colOff>
      <xdr:row>17</xdr:row>
      <xdr:rowOff>9528</xdr:rowOff>
    </xdr:to>
    <xdr:cxnSp macro="">
      <xdr:nvCxnSpPr>
        <xdr:cNvPr id="19" name="Straight Arrow Connector 18">
          <a:extLst>
            <a:ext uri="{FF2B5EF4-FFF2-40B4-BE49-F238E27FC236}">
              <a16:creationId xmlns:a16="http://schemas.microsoft.com/office/drawing/2014/main" id="{C9E8A9FC-68EE-4E10-BFC5-5DBC66B55DC9}"/>
            </a:ext>
          </a:extLst>
        </xdr:cNvPr>
        <xdr:cNvCxnSpPr/>
      </xdr:nvCxnSpPr>
      <xdr:spPr>
        <a:xfrm flipH="1" flipV="1">
          <a:off x="11991975" y="2066925"/>
          <a:ext cx="1571627" cy="2314578"/>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171450</xdr:colOff>
      <xdr:row>18</xdr:row>
      <xdr:rowOff>285750</xdr:rowOff>
    </xdr:from>
    <xdr:to>
      <xdr:col>21</xdr:col>
      <xdr:colOff>571500</xdr:colOff>
      <xdr:row>21</xdr:row>
      <xdr:rowOff>285750</xdr:rowOff>
    </xdr:to>
    <xdr:cxnSp macro="">
      <xdr:nvCxnSpPr>
        <xdr:cNvPr id="20" name="Straight Arrow Connector 19">
          <a:extLst>
            <a:ext uri="{FF2B5EF4-FFF2-40B4-BE49-F238E27FC236}">
              <a16:creationId xmlns:a16="http://schemas.microsoft.com/office/drawing/2014/main" id="{485814BA-C29A-44C2-BED9-7AF87A5CC113}"/>
            </a:ext>
          </a:extLst>
        </xdr:cNvPr>
        <xdr:cNvCxnSpPr/>
      </xdr:nvCxnSpPr>
      <xdr:spPr>
        <a:xfrm flipV="1">
          <a:off x="12296775" y="4953000"/>
          <a:ext cx="1009650" cy="962025"/>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447675</xdr:colOff>
      <xdr:row>18</xdr:row>
      <xdr:rowOff>285750</xdr:rowOff>
    </xdr:from>
    <xdr:to>
      <xdr:col>19</xdr:col>
      <xdr:colOff>38100</xdr:colOff>
      <xdr:row>21</xdr:row>
      <xdr:rowOff>276225</xdr:rowOff>
    </xdr:to>
    <xdr:cxnSp macro="">
      <xdr:nvCxnSpPr>
        <xdr:cNvPr id="21" name="Straight Arrow Connector 20">
          <a:extLst>
            <a:ext uri="{FF2B5EF4-FFF2-40B4-BE49-F238E27FC236}">
              <a16:creationId xmlns:a16="http://schemas.microsoft.com/office/drawing/2014/main" id="{47EF22CC-A56C-4E24-AC4E-6D65CEFCA54F}"/>
            </a:ext>
          </a:extLst>
        </xdr:cNvPr>
        <xdr:cNvCxnSpPr/>
      </xdr:nvCxnSpPr>
      <xdr:spPr>
        <a:xfrm flipH="1" flipV="1">
          <a:off x="10744200" y="4953000"/>
          <a:ext cx="809625" cy="952500"/>
        </a:xfrm>
        <a:prstGeom prst="straightConnector1">
          <a:avLst/>
        </a:prstGeom>
        <a:ln w="762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352425</xdr:colOff>
      <xdr:row>23</xdr:row>
      <xdr:rowOff>285750</xdr:rowOff>
    </xdr:from>
    <xdr:to>
      <xdr:col>19</xdr:col>
      <xdr:colOff>352426</xdr:colOff>
      <xdr:row>25</xdr:row>
      <xdr:rowOff>209550</xdr:rowOff>
    </xdr:to>
    <xdr:cxnSp macro="">
      <xdr:nvCxnSpPr>
        <xdr:cNvPr id="22" name="Straight Arrow Connector 21">
          <a:extLst>
            <a:ext uri="{FF2B5EF4-FFF2-40B4-BE49-F238E27FC236}">
              <a16:creationId xmlns:a16="http://schemas.microsoft.com/office/drawing/2014/main" id="{B37C9BFC-D253-4A2B-8429-AC5B47721959}"/>
            </a:ext>
          </a:extLst>
        </xdr:cNvPr>
        <xdr:cNvCxnSpPr/>
      </xdr:nvCxnSpPr>
      <xdr:spPr>
        <a:xfrm flipH="1" flipV="1">
          <a:off x="11868150" y="6505575"/>
          <a:ext cx="1" cy="514350"/>
        </a:xfrm>
        <a:prstGeom prst="straightConnector1">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247650</xdr:colOff>
      <xdr:row>11</xdr:row>
      <xdr:rowOff>247650</xdr:rowOff>
    </xdr:from>
    <xdr:to>
      <xdr:col>22</xdr:col>
      <xdr:colOff>9525</xdr:colOff>
      <xdr:row>17</xdr:row>
      <xdr:rowOff>95251</xdr:rowOff>
    </xdr:to>
    <xdr:cxnSp macro="">
      <xdr:nvCxnSpPr>
        <xdr:cNvPr id="23" name="Straight Arrow Connector 22">
          <a:extLst>
            <a:ext uri="{FF2B5EF4-FFF2-40B4-BE49-F238E27FC236}">
              <a16:creationId xmlns:a16="http://schemas.microsoft.com/office/drawing/2014/main" id="{EE1EA563-8B38-410B-9A9D-8CF8118CAA35}"/>
            </a:ext>
          </a:extLst>
        </xdr:cNvPr>
        <xdr:cNvCxnSpPr/>
      </xdr:nvCxnSpPr>
      <xdr:spPr>
        <a:xfrm flipH="1" flipV="1">
          <a:off x="9934575" y="2847975"/>
          <a:ext cx="3419475" cy="1619251"/>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11</xdr:row>
      <xdr:rowOff>228600</xdr:rowOff>
    </xdr:from>
    <xdr:to>
      <xdr:col>21</xdr:col>
      <xdr:colOff>561975</xdr:colOff>
      <xdr:row>17</xdr:row>
      <xdr:rowOff>190500</xdr:rowOff>
    </xdr:to>
    <xdr:cxnSp macro="">
      <xdr:nvCxnSpPr>
        <xdr:cNvPr id="24" name="Straight Arrow Connector 23">
          <a:extLst>
            <a:ext uri="{FF2B5EF4-FFF2-40B4-BE49-F238E27FC236}">
              <a16:creationId xmlns:a16="http://schemas.microsoft.com/office/drawing/2014/main" id="{DAB87232-7709-4B0A-88A4-940A4FDC7CD3}"/>
            </a:ext>
          </a:extLst>
        </xdr:cNvPr>
        <xdr:cNvCxnSpPr/>
      </xdr:nvCxnSpPr>
      <xdr:spPr>
        <a:xfrm flipV="1">
          <a:off x="10848975" y="2828925"/>
          <a:ext cx="2447925" cy="173355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542924</xdr:colOff>
      <xdr:row>27</xdr:row>
      <xdr:rowOff>76200</xdr:rowOff>
    </xdr:from>
    <xdr:to>
      <xdr:col>27</xdr:col>
      <xdr:colOff>0</xdr:colOff>
      <xdr:row>27</xdr:row>
      <xdr:rowOff>76200</xdr:rowOff>
    </xdr:to>
    <xdr:cxnSp macro="">
      <xdr:nvCxnSpPr>
        <xdr:cNvPr id="25" name="Straight Arrow Connector 24">
          <a:extLst>
            <a:ext uri="{FF2B5EF4-FFF2-40B4-BE49-F238E27FC236}">
              <a16:creationId xmlns:a16="http://schemas.microsoft.com/office/drawing/2014/main" id="{FD6BBB91-2CCB-4119-ACA6-4543F863361C}"/>
            </a:ext>
          </a:extLst>
        </xdr:cNvPr>
        <xdr:cNvCxnSpPr>
          <a:stCxn id="29" idx="6"/>
        </xdr:cNvCxnSpPr>
      </xdr:nvCxnSpPr>
      <xdr:spPr>
        <a:xfrm>
          <a:off x="14497049" y="7477125"/>
          <a:ext cx="1895476" cy="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47625</xdr:colOff>
      <xdr:row>7</xdr:row>
      <xdr:rowOff>180976</xdr:rowOff>
    </xdr:from>
    <xdr:to>
      <xdr:col>27</xdr:col>
      <xdr:colOff>66675</xdr:colOff>
      <xdr:row>27</xdr:row>
      <xdr:rowOff>66675</xdr:rowOff>
    </xdr:to>
    <xdr:cxnSp macro="">
      <xdr:nvCxnSpPr>
        <xdr:cNvPr id="26" name="Straight Arrow Connector 25">
          <a:extLst>
            <a:ext uri="{FF2B5EF4-FFF2-40B4-BE49-F238E27FC236}">
              <a16:creationId xmlns:a16="http://schemas.microsoft.com/office/drawing/2014/main" id="{9DB09204-3643-4979-954F-132287296310}"/>
            </a:ext>
          </a:extLst>
        </xdr:cNvPr>
        <xdr:cNvCxnSpPr/>
      </xdr:nvCxnSpPr>
      <xdr:spPr>
        <a:xfrm flipV="1">
          <a:off x="16440150" y="1600201"/>
          <a:ext cx="19050" cy="5867399"/>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123825</xdr:colOff>
      <xdr:row>7</xdr:row>
      <xdr:rowOff>171450</xdr:rowOff>
    </xdr:from>
    <xdr:to>
      <xdr:col>27</xdr:col>
      <xdr:colOff>57150</xdr:colOff>
      <xdr:row>7</xdr:row>
      <xdr:rowOff>171452</xdr:rowOff>
    </xdr:to>
    <xdr:cxnSp macro="">
      <xdr:nvCxnSpPr>
        <xdr:cNvPr id="27" name="Straight Arrow Connector 26">
          <a:extLst>
            <a:ext uri="{FF2B5EF4-FFF2-40B4-BE49-F238E27FC236}">
              <a16:creationId xmlns:a16="http://schemas.microsoft.com/office/drawing/2014/main" id="{99E1105E-7360-48D8-95FF-9CA3DBD63608}"/>
            </a:ext>
          </a:extLst>
        </xdr:cNvPr>
        <xdr:cNvCxnSpPr/>
      </xdr:nvCxnSpPr>
      <xdr:spPr>
        <a:xfrm flipH="1" flipV="1">
          <a:off x="12858750" y="1590675"/>
          <a:ext cx="3590925" cy="2"/>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85725</xdr:colOff>
      <xdr:row>22</xdr:row>
      <xdr:rowOff>152401</xdr:rowOff>
    </xdr:from>
    <xdr:to>
      <xdr:col>27</xdr:col>
      <xdr:colOff>28575</xdr:colOff>
      <xdr:row>22</xdr:row>
      <xdr:rowOff>171450</xdr:rowOff>
    </xdr:to>
    <xdr:cxnSp macro="">
      <xdr:nvCxnSpPr>
        <xdr:cNvPr id="28" name="Straight Arrow Connector 27">
          <a:extLst>
            <a:ext uri="{FF2B5EF4-FFF2-40B4-BE49-F238E27FC236}">
              <a16:creationId xmlns:a16="http://schemas.microsoft.com/office/drawing/2014/main" id="{CDF6A6F8-476A-41DE-BDBF-08CDDE994F4B}"/>
            </a:ext>
          </a:extLst>
        </xdr:cNvPr>
        <xdr:cNvCxnSpPr/>
      </xdr:nvCxnSpPr>
      <xdr:spPr>
        <a:xfrm flipV="1">
          <a:off x="12211050" y="6076951"/>
          <a:ext cx="4210050" cy="19049"/>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209549</xdr:colOff>
      <xdr:row>25</xdr:row>
      <xdr:rowOff>247650</xdr:rowOff>
    </xdr:from>
    <xdr:to>
      <xdr:col>23</xdr:col>
      <xdr:colOff>542924</xdr:colOff>
      <xdr:row>28</xdr:row>
      <xdr:rowOff>200025</xdr:rowOff>
    </xdr:to>
    <xdr:sp macro="" textlink="">
      <xdr:nvSpPr>
        <xdr:cNvPr id="29" name="Oval 28">
          <a:extLst>
            <a:ext uri="{FF2B5EF4-FFF2-40B4-BE49-F238E27FC236}">
              <a16:creationId xmlns:a16="http://schemas.microsoft.com/office/drawing/2014/main" id="{A31D55FF-ED7C-4C9C-A3AC-075E4EA43B7C}"/>
            </a:ext>
          </a:extLst>
        </xdr:cNvPr>
        <xdr:cNvSpPr/>
      </xdr:nvSpPr>
      <xdr:spPr>
        <a:xfrm>
          <a:off x="9286874" y="7058025"/>
          <a:ext cx="5210175" cy="8382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152400</xdr:colOff>
      <xdr:row>27</xdr:row>
      <xdr:rowOff>66675</xdr:rowOff>
    </xdr:from>
    <xdr:to>
      <xdr:col>15</xdr:col>
      <xdr:colOff>209549</xdr:colOff>
      <xdr:row>27</xdr:row>
      <xdr:rowOff>76200</xdr:rowOff>
    </xdr:to>
    <xdr:cxnSp macro="">
      <xdr:nvCxnSpPr>
        <xdr:cNvPr id="30" name="Straight Arrow Connector 29">
          <a:extLst>
            <a:ext uri="{FF2B5EF4-FFF2-40B4-BE49-F238E27FC236}">
              <a16:creationId xmlns:a16="http://schemas.microsoft.com/office/drawing/2014/main" id="{42C1A854-35D7-4A27-94C2-C27C2269BE0D}"/>
            </a:ext>
          </a:extLst>
        </xdr:cNvPr>
        <xdr:cNvCxnSpPr>
          <a:stCxn id="29" idx="2"/>
        </xdr:cNvCxnSpPr>
      </xdr:nvCxnSpPr>
      <xdr:spPr>
        <a:xfrm flipH="1" flipV="1">
          <a:off x="8620125" y="7467600"/>
          <a:ext cx="666749" cy="9525"/>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114300</xdr:colOff>
      <xdr:row>11</xdr:row>
      <xdr:rowOff>200025</xdr:rowOff>
    </xdr:from>
    <xdr:to>
      <xdr:col>14</xdr:col>
      <xdr:colOff>123825</xdr:colOff>
      <xdr:row>27</xdr:row>
      <xdr:rowOff>76201</xdr:rowOff>
    </xdr:to>
    <xdr:cxnSp macro="">
      <xdr:nvCxnSpPr>
        <xdr:cNvPr id="31" name="Straight Arrow Connector 30">
          <a:extLst>
            <a:ext uri="{FF2B5EF4-FFF2-40B4-BE49-F238E27FC236}">
              <a16:creationId xmlns:a16="http://schemas.microsoft.com/office/drawing/2014/main" id="{7E411D02-90F6-485F-809F-7A267C2AB47E}"/>
            </a:ext>
          </a:extLst>
        </xdr:cNvPr>
        <xdr:cNvCxnSpPr/>
      </xdr:nvCxnSpPr>
      <xdr:spPr>
        <a:xfrm flipV="1">
          <a:off x="8582025" y="2800350"/>
          <a:ext cx="9525" cy="4676776"/>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114300</xdr:colOff>
      <xdr:row>11</xdr:row>
      <xdr:rowOff>161925</xdr:rowOff>
    </xdr:from>
    <xdr:to>
      <xdr:col>15</xdr:col>
      <xdr:colOff>28575</xdr:colOff>
      <xdr:row>11</xdr:row>
      <xdr:rowOff>161926</xdr:rowOff>
    </xdr:to>
    <xdr:cxnSp macro="">
      <xdr:nvCxnSpPr>
        <xdr:cNvPr id="32" name="Straight Arrow Connector 31">
          <a:extLst>
            <a:ext uri="{FF2B5EF4-FFF2-40B4-BE49-F238E27FC236}">
              <a16:creationId xmlns:a16="http://schemas.microsoft.com/office/drawing/2014/main" id="{6F34F215-22E4-401C-B30E-E73411DA9A6D}"/>
            </a:ext>
          </a:extLst>
        </xdr:cNvPr>
        <xdr:cNvCxnSpPr/>
      </xdr:nvCxnSpPr>
      <xdr:spPr>
        <a:xfrm flipV="1">
          <a:off x="8582025" y="2762250"/>
          <a:ext cx="523875" cy="1"/>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190500</xdr:colOff>
      <xdr:row>22</xdr:row>
      <xdr:rowOff>161925</xdr:rowOff>
    </xdr:from>
    <xdr:to>
      <xdr:col>19</xdr:col>
      <xdr:colOff>1</xdr:colOff>
      <xdr:row>22</xdr:row>
      <xdr:rowOff>161925</xdr:rowOff>
    </xdr:to>
    <xdr:cxnSp macro="">
      <xdr:nvCxnSpPr>
        <xdr:cNvPr id="33" name="Straight Arrow Connector 32">
          <a:extLst>
            <a:ext uri="{FF2B5EF4-FFF2-40B4-BE49-F238E27FC236}">
              <a16:creationId xmlns:a16="http://schemas.microsoft.com/office/drawing/2014/main" id="{881F3D97-4C6C-4344-8520-ECD08A957275}"/>
            </a:ext>
          </a:extLst>
        </xdr:cNvPr>
        <xdr:cNvCxnSpPr/>
      </xdr:nvCxnSpPr>
      <xdr:spPr>
        <a:xfrm flipH="1">
          <a:off x="8658225" y="6086475"/>
          <a:ext cx="2857501" cy="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276226</xdr:colOff>
      <xdr:row>18</xdr:row>
      <xdr:rowOff>180975</xdr:rowOff>
    </xdr:from>
    <xdr:to>
      <xdr:col>22</xdr:col>
      <xdr:colOff>38100</xdr:colOff>
      <xdr:row>18</xdr:row>
      <xdr:rowOff>180975</xdr:rowOff>
    </xdr:to>
    <xdr:cxnSp macro="">
      <xdr:nvCxnSpPr>
        <xdr:cNvPr id="34" name="Straight Arrow Connector 33">
          <a:extLst>
            <a:ext uri="{FF2B5EF4-FFF2-40B4-BE49-F238E27FC236}">
              <a16:creationId xmlns:a16="http://schemas.microsoft.com/office/drawing/2014/main" id="{99C16293-C069-43C9-891C-422E4E9875E3}"/>
            </a:ext>
          </a:extLst>
        </xdr:cNvPr>
        <xdr:cNvCxnSpPr/>
      </xdr:nvCxnSpPr>
      <xdr:spPr>
        <a:xfrm flipH="1">
          <a:off x="13011151" y="4848225"/>
          <a:ext cx="371474" cy="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295277</xdr:colOff>
      <xdr:row>20</xdr:row>
      <xdr:rowOff>0</xdr:rowOff>
    </xdr:from>
    <xdr:to>
      <xdr:col>20</xdr:col>
      <xdr:colOff>314325</xdr:colOff>
      <xdr:row>25</xdr:row>
      <xdr:rowOff>238125</xdr:rowOff>
    </xdr:to>
    <xdr:cxnSp macro="">
      <xdr:nvCxnSpPr>
        <xdr:cNvPr id="35" name="Straight Arrow Connector 34">
          <a:extLst>
            <a:ext uri="{FF2B5EF4-FFF2-40B4-BE49-F238E27FC236}">
              <a16:creationId xmlns:a16="http://schemas.microsoft.com/office/drawing/2014/main" id="{0882301A-D732-4C0B-B82A-5D1A3E3A5EC8}"/>
            </a:ext>
          </a:extLst>
        </xdr:cNvPr>
        <xdr:cNvCxnSpPr/>
      </xdr:nvCxnSpPr>
      <xdr:spPr>
        <a:xfrm flipV="1">
          <a:off x="12420602" y="5334000"/>
          <a:ext cx="19048" cy="1714500"/>
        </a:xfrm>
        <a:prstGeom prst="straightConnector1">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428625</xdr:colOff>
      <xdr:row>18</xdr:row>
      <xdr:rowOff>180975</xdr:rowOff>
    </xdr:from>
    <xdr:to>
      <xdr:col>18</xdr:col>
      <xdr:colOff>590550</xdr:colOff>
      <xdr:row>18</xdr:row>
      <xdr:rowOff>180975</xdr:rowOff>
    </xdr:to>
    <xdr:cxnSp macro="">
      <xdr:nvCxnSpPr>
        <xdr:cNvPr id="36" name="Straight Arrow Connector 35">
          <a:extLst>
            <a:ext uri="{FF2B5EF4-FFF2-40B4-BE49-F238E27FC236}">
              <a16:creationId xmlns:a16="http://schemas.microsoft.com/office/drawing/2014/main" id="{86523E62-9256-42BE-9219-9FAD47011F41}"/>
            </a:ext>
          </a:extLst>
        </xdr:cNvPr>
        <xdr:cNvCxnSpPr/>
      </xdr:nvCxnSpPr>
      <xdr:spPr>
        <a:xfrm>
          <a:off x="10725150" y="4848225"/>
          <a:ext cx="771525" cy="0"/>
        </a:xfrm>
        <a:prstGeom prst="straightConnector1">
          <a:avLst/>
        </a:prstGeom>
        <a:ln w="762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352425</xdr:colOff>
      <xdr:row>20</xdr:row>
      <xdr:rowOff>0</xdr:rowOff>
    </xdr:from>
    <xdr:to>
      <xdr:col>19</xdr:col>
      <xdr:colOff>352425</xdr:colOff>
      <xdr:row>21</xdr:row>
      <xdr:rowOff>266700</xdr:rowOff>
    </xdr:to>
    <xdr:cxnSp macro="">
      <xdr:nvCxnSpPr>
        <xdr:cNvPr id="37" name="Straight Arrow Connector 36">
          <a:extLst>
            <a:ext uri="{FF2B5EF4-FFF2-40B4-BE49-F238E27FC236}">
              <a16:creationId xmlns:a16="http://schemas.microsoft.com/office/drawing/2014/main" id="{4A617AD8-C0F3-41A3-A27A-331CF803139C}"/>
            </a:ext>
          </a:extLst>
        </xdr:cNvPr>
        <xdr:cNvCxnSpPr/>
      </xdr:nvCxnSpPr>
      <xdr:spPr>
        <a:xfrm>
          <a:off x="11868150" y="5334000"/>
          <a:ext cx="0" cy="561975"/>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342897</xdr:colOff>
      <xdr:row>8</xdr:row>
      <xdr:rowOff>127000</xdr:rowOff>
    </xdr:from>
    <xdr:to>
      <xdr:col>18</xdr:col>
      <xdr:colOff>555625</xdr:colOff>
      <xdr:row>11</xdr:row>
      <xdr:rowOff>53973</xdr:rowOff>
    </xdr:to>
    <xdr:cxnSp macro="">
      <xdr:nvCxnSpPr>
        <xdr:cNvPr id="38" name="Straight Arrow Connector 37">
          <a:extLst>
            <a:ext uri="{FF2B5EF4-FFF2-40B4-BE49-F238E27FC236}">
              <a16:creationId xmlns:a16="http://schemas.microsoft.com/office/drawing/2014/main" id="{F32FD404-8289-4DF6-97D3-C5709F029D85}"/>
            </a:ext>
          </a:extLst>
        </xdr:cNvPr>
        <xdr:cNvCxnSpPr/>
      </xdr:nvCxnSpPr>
      <xdr:spPr>
        <a:xfrm flipV="1">
          <a:off x="10029822" y="1841500"/>
          <a:ext cx="1431928" cy="812798"/>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504826</xdr:colOff>
      <xdr:row>4</xdr:row>
      <xdr:rowOff>133350</xdr:rowOff>
    </xdr:from>
    <xdr:to>
      <xdr:col>33</xdr:col>
      <xdr:colOff>523875</xdr:colOff>
      <xdr:row>4</xdr:row>
      <xdr:rowOff>133350</xdr:rowOff>
    </xdr:to>
    <xdr:cxnSp macro="">
      <xdr:nvCxnSpPr>
        <xdr:cNvPr id="39" name="Straight Arrow Connector 38">
          <a:extLst>
            <a:ext uri="{FF2B5EF4-FFF2-40B4-BE49-F238E27FC236}">
              <a16:creationId xmlns:a16="http://schemas.microsoft.com/office/drawing/2014/main" id="{10E89507-DC21-4DC1-A239-39AD7C38CA48}"/>
            </a:ext>
          </a:extLst>
        </xdr:cNvPr>
        <xdr:cNvCxnSpPr/>
      </xdr:nvCxnSpPr>
      <xdr:spPr>
        <a:xfrm>
          <a:off x="19421476" y="828675"/>
          <a:ext cx="628649" cy="0"/>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504825</xdr:colOff>
      <xdr:row>5</xdr:row>
      <xdr:rowOff>114300</xdr:rowOff>
    </xdr:from>
    <xdr:to>
      <xdr:col>33</xdr:col>
      <xdr:colOff>523874</xdr:colOff>
      <xdr:row>5</xdr:row>
      <xdr:rowOff>114300</xdr:rowOff>
    </xdr:to>
    <xdr:cxnSp macro="">
      <xdr:nvCxnSpPr>
        <xdr:cNvPr id="40" name="Straight Arrow Connector 39">
          <a:extLst>
            <a:ext uri="{FF2B5EF4-FFF2-40B4-BE49-F238E27FC236}">
              <a16:creationId xmlns:a16="http://schemas.microsoft.com/office/drawing/2014/main" id="{CFCFAEBB-2A16-47E4-A02E-B7CFB1E379E7}"/>
            </a:ext>
          </a:extLst>
        </xdr:cNvPr>
        <xdr:cNvCxnSpPr/>
      </xdr:nvCxnSpPr>
      <xdr:spPr>
        <a:xfrm>
          <a:off x="19421475" y="1057275"/>
          <a:ext cx="628649" cy="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561976</xdr:colOff>
      <xdr:row>8</xdr:row>
      <xdr:rowOff>123825</xdr:rowOff>
    </xdr:from>
    <xdr:to>
      <xdr:col>38</xdr:col>
      <xdr:colOff>104775</xdr:colOff>
      <xdr:row>11</xdr:row>
      <xdr:rowOff>28575</xdr:rowOff>
    </xdr:to>
    <xdr:cxnSp macro="">
      <xdr:nvCxnSpPr>
        <xdr:cNvPr id="41" name="Straight Arrow Connector 40">
          <a:extLst>
            <a:ext uri="{FF2B5EF4-FFF2-40B4-BE49-F238E27FC236}">
              <a16:creationId xmlns:a16="http://schemas.microsoft.com/office/drawing/2014/main" id="{F8490F28-9924-444E-9B67-BCCFF8A4720E}"/>
            </a:ext>
          </a:extLst>
        </xdr:cNvPr>
        <xdr:cNvCxnSpPr/>
      </xdr:nvCxnSpPr>
      <xdr:spPr>
        <a:xfrm>
          <a:off x="21278851" y="1838325"/>
          <a:ext cx="1285874" cy="790575"/>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209550</xdr:colOff>
      <xdr:row>8</xdr:row>
      <xdr:rowOff>104775</xdr:rowOff>
    </xdr:from>
    <xdr:to>
      <xdr:col>33</xdr:col>
      <xdr:colOff>561975</xdr:colOff>
      <xdr:row>11</xdr:row>
      <xdr:rowOff>66675</xdr:rowOff>
    </xdr:to>
    <xdr:cxnSp macro="">
      <xdr:nvCxnSpPr>
        <xdr:cNvPr id="42" name="Straight Arrow Connector 41">
          <a:extLst>
            <a:ext uri="{FF2B5EF4-FFF2-40B4-BE49-F238E27FC236}">
              <a16:creationId xmlns:a16="http://schemas.microsoft.com/office/drawing/2014/main" id="{C2370D8F-B66E-481A-AAB6-E3975F13BF29}"/>
            </a:ext>
          </a:extLst>
        </xdr:cNvPr>
        <xdr:cNvCxnSpPr/>
      </xdr:nvCxnSpPr>
      <xdr:spPr>
        <a:xfrm flipH="1">
          <a:off x="18516600" y="1819275"/>
          <a:ext cx="1571625" cy="847725"/>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352425</xdr:colOff>
      <xdr:row>13</xdr:row>
      <xdr:rowOff>66675</xdr:rowOff>
    </xdr:from>
    <xdr:to>
      <xdr:col>37</xdr:col>
      <xdr:colOff>352426</xdr:colOff>
      <xdr:row>16</xdr:row>
      <xdr:rowOff>257175</xdr:rowOff>
    </xdr:to>
    <xdr:cxnSp macro="">
      <xdr:nvCxnSpPr>
        <xdr:cNvPr id="43" name="Straight Arrow Connector 42">
          <a:extLst>
            <a:ext uri="{FF2B5EF4-FFF2-40B4-BE49-F238E27FC236}">
              <a16:creationId xmlns:a16="http://schemas.microsoft.com/office/drawing/2014/main" id="{DAB476D8-81A6-4B0D-ADCC-C96320D5A7B7}"/>
            </a:ext>
          </a:extLst>
        </xdr:cNvPr>
        <xdr:cNvCxnSpPr/>
      </xdr:nvCxnSpPr>
      <xdr:spPr>
        <a:xfrm flipH="1">
          <a:off x="22231350" y="3257550"/>
          <a:ext cx="1" cy="1076325"/>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428625</xdr:colOff>
      <xdr:row>11</xdr:row>
      <xdr:rowOff>161925</xdr:rowOff>
    </xdr:from>
    <xdr:to>
      <xdr:col>36</xdr:col>
      <xdr:colOff>600075</xdr:colOff>
      <xdr:row>11</xdr:row>
      <xdr:rowOff>190500</xdr:rowOff>
    </xdr:to>
    <xdr:cxnSp macro="">
      <xdr:nvCxnSpPr>
        <xdr:cNvPr id="44" name="Straight Arrow Connector 43">
          <a:extLst>
            <a:ext uri="{FF2B5EF4-FFF2-40B4-BE49-F238E27FC236}">
              <a16:creationId xmlns:a16="http://schemas.microsoft.com/office/drawing/2014/main" id="{A96EFC8D-90AA-419A-8727-EEFCA7E357AF}"/>
            </a:ext>
          </a:extLst>
        </xdr:cNvPr>
        <xdr:cNvCxnSpPr/>
      </xdr:nvCxnSpPr>
      <xdr:spPr>
        <a:xfrm flipH="1">
          <a:off x="18735675" y="2762250"/>
          <a:ext cx="3143250" cy="28575"/>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314325</xdr:colOff>
      <xdr:row>12</xdr:row>
      <xdr:rowOff>266700</xdr:rowOff>
    </xdr:from>
    <xdr:to>
      <xdr:col>30</xdr:col>
      <xdr:colOff>314325</xdr:colOff>
      <xdr:row>16</xdr:row>
      <xdr:rowOff>238125</xdr:rowOff>
    </xdr:to>
    <xdr:cxnSp macro="">
      <xdr:nvCxnSpPr>
        <xdr:cNvPr id="45" name="Straight Arrow Connector 44">
          <a:extLst>
            <a:ext uri="{FF2B5EF4-FFF2-40B4-BE49-F238E27FC236}">
              <a16:creationId xmlns:a16="http://schemas.microsoft.com/office/drawing/2014/main" id="{E340B8EF-6D6E-40A6-A790-B2154FF4F8F3}"/>
            </a:ext>
          </a:extLst>
        </xdr:cNvPr>
        <xdr:cNvCxnSpPr/>
      </xdr:nvCxnSpPr>
      <xdr:spPr>
        <a:xfrm>
          <a:off x="18011775" y="3162300"/>
          <a:ext cx="0" cy="1152525"/>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590553</xdr:colOff>
      <xdr:row>13</xdr:row>
      <xdr:rowOff>38102</xdr:rowOff>
    </xdr:from>
    <xdr:to>
      <xdr:col>30</xdr:col>
      <xdr:colOff>600075</xdr:colOff>
      <xdr:row>16</xdr:row>
      <xdr:rowOff>219075</xdr:rowOff>
    </xdr:to>
    <xdr:cxnSp macro="">
      <xdr:nvCxnSpPr>
        <xdr:cNvPr id="46" name="Straight Arrow Connector 45">
          <a:extLst>
            <a:ext uri="{FF2B5EF4-FFF2-40B4-BE49-F238E27FC236}">
              <a16:creationId xmlns:a16="http://schemas.microsoft.com/office/drawing/2014/main" id="{1BEE22EA-E8CB-4148-B82A-4EC99934BD8B}"/>
            </a:ext>
          </a:extLst>
        </xdr:cNvPr>
        <xdr:cNvCxnSpPr/>
      </xdr:nvCxnSpPr>
      <xdr:spPr>
        <a:xfrm flipH="1" flipV="1">
          <a:off x="18288003" y="3228977"/>
          <a:ext cx="9522" cy="1066798"/>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95250</xdr:colOff>
      <xdr:row>13</xdr:row>
      <xdr:rowOff>19053</xdr:rowOff>
    </xdr:from>
    <xdr:to>
      <xdr:col>38</xdr:col>
      <xdr:colOff>104777</xdr:colOff>
      <xdr:row>16</xdr:row>
      <xdr:rowOff>209550</xdr:rowOff>
    </xdr:to>
    <xdr:cxnSp macro="">
      <xdr:nvCxnSpPr>
        <xdr:cNvPr id="47" name="Straight Arrow Connector 46">
          <a:extLst>
            <a:ext uri="{FF2B5EF4-FFF2-40B4-BE49-F238E27FC236}">
              <a16:creationId xmlns:a16="http://schemas.microsoft.com/office/drawing/2014/main" id="{1CDE0D70-316E-44A9-B5A9-92B09E007E63}"/>
            </a:ext>
          </a:extLst>
        </xdr:cNvPr>
        <xdr:cNvCxnSpPr/>
      </xdr:nvCxnSpPr>
      <xdr:spPr>
        <a:xfrm flipV="1">
          <a:off x="22555200" y="3209928"/>
          <a:ext cx="9527" cy="1076322"/>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257175</xdr:colOff>
      <xdr:row>9</xdr:row>
      <xdr:rowOff>66675</xdr:rowOff>
    </xdr:from>
    <xdr:to>
      <xdr:col>34</xdr:col>
      <xdr:colOff>352425</xdr:colOff>
      <xdr:row>16</xdr:row>
      <xdr:rowOff>276225</xdr:rowOff>
    </xdr:to>
    <xdr:cxnSp macro="">
      <xdr:nvCxnSpPr>
        <xdr:cNvPr id="48" name="Straight Arrow Connector 47">
          <a:extLst>
            <a:ext uri="{FF2B5EF4-FFF2-40B4-BE49-F238E27FC236}">
              <a16:creationId xmlns:a16="http://schemas.microsoft.com/office/drawing/2014/main" id="{99B03B74-0437-4A15-B3B4-DA07C0B43016}"/>
            </a:ext>
          </a:extLst>
        </xdr:cNvPr>
        <xdr:cNvCxnSpPr/>
      </xdr:nvCxnSpPr>
      <xdr:spPr>
        <a:xfrm flipV="1">
          <a:off x="19173825" y="2076450"/>
          <a:ext cx="1314450" cy="2276475"/>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476250</xdr:colOff>
      <xdr:row>9</xdr:row>
      <xdr:rowOff>57150</xdr:rowOff>
    </xdr:from>
    <xdr:to>
      <xdr:col>37</xdr:col>
      <xdr:colOff>219077</xdr:colOff>
      <xdr:row>17</xdr:row>
      <xdr:rowOff>9528</xdr:rowOff>
    </xdr:to>
    <xdr:cxnSp macro="">
      <xdr:nvCxnSpPr>
        <xdr:cNvPr id="49" name="Straight Arrow Connector 48">
          <a:extLst>
            <a:ext uri="{FF2B5EF4-FFF2-40B4-BE49-F238E27FC236}">
              <a16:creationId xmlns:a16="http://schemas.microsoft.com/office/drawing/2014/main" id="{4F4E7A87-2C8D-404C-8DC1-D5A55E19DC4B}"/>
            </a:ext>
          </a:extLst>
        </xdr:cNvPr>
        <xdr:cNvCxnSpPr/>
      </xdr:nvCxnSpPr>
      <xdr:spPr>
        <a:xfrm flipH="1" flipV="1">
          <a:off x="20612100" y="2066925"/>
          <a:ext cx="1485902" cy="2314578"/>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171450</xdr:colOff>
      <xdr:row>18</xdr:row>
      <xdr:rowOff>285750</xdr:rowOff>
    </xdr:from>
    <xdr:to>
      <xdr:col>36</xdr:col>
      <xdr:colOff>571500</xdr:colOff>
      <xdr:row>21</xdr:row>
      <xdr:rowOff>285750</xdr:rowOff>
    </xdr:to>
    <xdr:cxnSp macro="">
      <xdr:nvCxnSpPr>
        <xdr:cNvPr id="50" name="Straight Arrow Connector 49">
          <a:extLst>
            <a:ext uri="{FF2B5EF4-FFF2-40B4-BE49-F238E27FC236}">
              <a16:creationId xmlns:a16="http://schemas.microsoft.com/office/drawing/2014/main" id="{EA12719A-2A14-4A5A-8E43-21FF83724707}"/>
            </a:ext>
          </a:extLst>
        </xdr:cNvPr>
        <xdr:cNvCxnSpPr/>
      </xdr:nvCxnSpPr>
      <xdr:spPr>
        <a:xfrm flipV="1">
          <a:off x="20888325" y="4953000"/>
          <a:ext cx="981075" cy="962025"/>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447675</xdr:colOff>
      <xdr:row>18</xdr:row>
      <xdr:rowOff>285750</xdr:rowOff>
    </xdr:from>
    <xdr:to>
      <xdr:col>34</xdr:col>
      <xdr:colOff>38100</xdr:colOff>
      <xdr:row>21</xdr:row>
      <xdr:rowOff>276225</xdr:rowOff>
    </xdr:to>
    <xdr:cxnSp macro="">
      <xdr:nvCxnSpPr>
        <xdr:cNvPr id="51" name="Straight Arrow Connector 50">
          <a:extLst>
            <a:ext uri="{FF2B5EF4-FFF2-40B4-BE49-F238E27FC236}">
              <a16:creationId xmlns:a16="http://schemas.microsoft.com/office/drawing/2014/main" id="{420ECEB9-AED5-4CC3-91C1-657B98781A0E}"/>
            </a:ext>
          </a:extLst>
        </xdr:cNvPr>
        <xdr:cNvCxnSpPr/>
      </xdr:nvCxnSpPr>
      <xdr:spPr>
        <a:xfrm flipH="1" flipV="1">
          <a:off x="19364325" y="4953000"/>
          <a:ext cx="809625" cy="95250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333375</xdr:colOff>
      <xdr:row>20</xdr:row>
      <xdr:rowOff>28575</xdr:rowOff>
    </xdr:from>
    <xdr:to>
      <xdr:col>34</xdr:col>
      <xdr:colOff>333375</xdr:colOff>
      <xdr:row>22</xdr:row>
      <xdr:rowOff>0</xdr:rowOff>
    </xdr:to>
    <xdr:cxnSp macro="">
      <xdr:nvCxnSpPr>
        <xdr:cNvPr id="52" name="Straight Arrow Connector 51">
          <a:extLst>
            <a:ext uri="{FF2B5EF4-FFF2-40B4-BE49-F238E27FC236}">
              <a16:creationId xmlns:a16="http://schemas.microsoft.com/office/drawing/2014/main" id="{E0C2BF54-8D8A-49AD-9098-F44F24DE7C16}"/>
            </a:ext>
          </a:extLst>
        </xdr:cNvPr>
        <xdr:cNvCxnSpPr/>
      </xdr:nvCxnSpPr>
      <xdr:spPr>
        <a:xfrm>
          <a:off x="20469225" y="5362575"/>
          <a:ext cx="0" cy="561975"/>
        </a:xfrm>
        <a:prstGeom prst="straightConnector1">
          <a:avLst/>
        </a:prstGeom>
        <a:ln w="762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352425</xdr:colOff>
      <xdr:row>23</xdr:row>
      <xdr:rowOff>285750</xdr:rowOff>
    </xdr:from>
    <xdr:to>
      <xdr:col>34</xdr:col>
      <xdr:colOff>352426</xdr:colOff>
      <xdr:row>25</xdr:row>
      <xdr:rowOff>209550</xdr:rowOff>
    </xdr:to>
    <xdr:cxnSp macro="">
      <xdr:nvCxnSpPr>
        <xdr:cNvPr id="53" name="Straight Arrow Connector 52">
          <a:extLst>
            <a:ext uri="{FF2B5EF4-FFF2-40B4-BE49-F238E27FC236}">
              <a16:creationId xmlns:a16="http://schemas.microsoft.com/office/drawing/2014/main" id="{9350E1AF-BBDA-49E2-A3BA-19F98F2DBE24}"/>
            </a:ext>
          </a:extLst>
        </xdr:cNvPr>
        <xdr:cNvCxnSpPr/>
      </xdr:nvCxnSpPr>
      <xdr:spPr>
        <a:xfrm flipH="1" flipV="1">
          <a:off x="20488275" y="6505575"/>
          <a:ext cx="1" cy="514350"/>
        </a:xfrm>
        <a:prstGeom prst="straightConnector1">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247650</xdr:colOff>
      <xdr:row>11</xdr:row>
      <xdr:rowOff>247650</xdr:rowOff>
    </xdr:from>
    <xdr:to>
      <xdr:col>37</xdr:col>
      <xdr:colOff>9525</xdr:colOff>
      <xdr:row>17</xdr:row>
      <xdr:rowOff>95251</xdr:rowOff>
    </xdr:to>
    <xdr:cxnSp macro="">
      <xdr:nvCxnSpPr>
        <xdr:cNvPr id="54" name="Straight Arrow Connector 53">
          <a:extLst>
            <a:ext uri="{FF2B5EF4-FFF2-40B4-BE49-F238E27FC236}">
              <a16:creationId xmlns:a16="http://schemas.microsoft.com/office/drawing/2014/main" id="{C61FE8B1-0C61-4B2C-8B6D-285CAA8A4ADF}"/>
            </a:ext>
          </a:extLst>
        </xdr:cNvPr>
        <xdr:cNvCxnSpPr/>
      </xdr:nvCxnSpPr>
      <xdr:spPr>
        <a:xfrm flipH="1" flipV="1">
          <a:off x="18554700" y="2847975"/>
          <a:ext cx="3333750" cy="1619251"/>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419100</xdr:colOff>
      <xdr:row>9</xdr:row>
      <xdr:rowOff>66675</xdr:rowOff>
    </xdr:from>
    <xdr:to>
      <xdr:col>34</xdr:col>
      <xdr:colOff>457200</xdr:colOff>
      <xdr:row>18</xdr:row>
      <xdr:rowOff>19050</xdr:rowOff>
    </xdr:to>
    <xdr:cxnSp macro="">
      <xdr:nvCxnSpPr>
        <xdr:cNvPr id="55" name="Straight Arrow Connector 54">
          <a:extLst>
            <a:ext uri="{FF2B5EF4-FFF2-40B4-BE49-F238E27FC236}">
              <a16:creationId xmlns:a16="http://schemas.microsoft.com/office/drawing/2014/main" id="{032C7DAB-90BC-4C6B-93EE-25048CAC6B29}"/>
            </a:ext>
          </a:extLst>
        </xdr:cNvPr>
        <xdr:cNvCxnSpPr/>
      </xdr:nvCxnSpPr>
      <xdr:spPr>
        <a:xfrm>
          <a:off x="20554950" y="2076450"/>
          <a:ext cx="38100" cy="2609850"/>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66675</xdr:colOff>
      <xdr:row>11</xdr:row>
      <xdr:rowOff>257175</xdr:rowOff>
    </xdr:from>
    <xdr:to>
      <xdr:col>37</xdr:col>
      <xdr:colOff>19050</xdr:colOff>
      <xdr:row>18</xdr:row>
      <xdr:rowOff>9525</xdr:rowOff>
    </xdr:to>
    <xdr:cxnSp macro="">
      <xdr:nvCxnSpPr>
        <xdr:cNvPr id="56" name="Straight Arrow Connector 55">
          <a:extLst>
            <a:ext uri="{FF2B5EF4-FFF2-40B4-BE49-F238E27FC236}">
              <a16:creationId xmlns:a16="http://schemas.microsoft.com/office/drawing/2014/main" id="{844B1EB3-10F7-457C-B9E0-6104EB490B2F}"/>
            </a:ext>
          </a:extLst>
        </xdr:cNvPr>
        <xdr:cNvCxnSpPr/>
      </xdr:nvCxnSpPr>
      <xdr:spPr>
        <a:xfrm flipH="1">
          <a:off x="20783550" y="2857500"/>
          <a:ext cx="1114425" cy="1819275"/>
        </a:xfrm>
        <a:prstGeom prst="straightConnector1">
          <a:avLst/>
        </a:prstGeom>
        <a:ln w="508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476250</xdr:colOff>
      <xdr:row>18</xdr:row>
      <xdr:rowOff>171450</xdr:rowOff>
    </xdr:from>
    <xdr:to>
      <xdr:col>34</xdr:col>
      <xdr:colOff>28575</xdr:colOff>
      <xdr:row>18</xdr:row>
      <xdr:rowOff>171450</xdr:rowOff>
    </xdr:to>
    <xdr:cxnSp macro="">
      <xdr:nvCxnSpPr>
        <xdr:cNvPr id="57" name="Straight Arrow Connector 56">
          <a:extLst>
            <a:ext uri="{FF2B5EF4-FFF2-40B4-BE49-F238E27FC236}">
              <a16:creationId xmlns:a16="http://schemas.microsoft.com/office/drawing/2014/main" id="{CD59CE1E-6DD7-4790-B729-211377A3A4B8}"/>
            </a:ext>
          </a:extLst>
        </xdr:cNvPr>
        <xdr:cNvCxnSpPr/>
      </xdr:nvCxnSpPr>
      <xdr:spPr>
        <a:xfrm>
          <a:off x="19392900" y="4838700"/>
          <a:ext cx="771525" cy="0"/>
        </a:xfrm>
        <a:prstGeom prst="straightConnector1">
          <a:avLst/>
        </a:prstGeom>
        <a:ln w="762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552450</xdr:colOff>
      <xdr:row>11</xdr:row>
      <xdr:rowOff>228600</xdr:rowOff>
    </xdr:from>
    <xdr:to>
      <xdr:col>36</xdr:col>
      <xdr:colOff>561975</xdr:colOff>
      <xdr:row>17</xdr:row>
      <xdr:rowOff>190500</xdr:rowOff>
    </xdr:to>
    <xdr:cxnSp macro="">
      <xdr:nvCxnSpPr>
        <xdr:cNvPr id="58" name="Straight Arrow Connector 57">
          <a:extLst>
            <a:ext uri="{FF2B5EF4-FFF2-40B4-BE49-F238E27FC236}">
              <a16:creationId xmlns:a16="http://schemas.microsoft.com/office/drawing/2014/main" id="{F2CCEACD-FC16-4AEC-BD93-F755D7665870}"/>
            </a:ext>
          </a:extLst>
        </xdr:cNvPr>
        <xdr:cNvCxnSpPr/>
      </xdr:nvCxnSpPr>
      <xdr:spPr>
        <a:xfrm flipV="1">
          <a:off x="19469100" y="2828925"/>
          <a:ext cx="2390775" cy="173355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542924</xdr:colOff>
      <xdr:row>27</xdr:row>
      <xdr:rowOff>76200</xdr:rowOff>
    </xdr:from>
    <xdr:to>
      <xdr:col>42</xdr:col>
      <xdr:colOff>0</xdr:colOff>
      <xdr:row>27</xdr:row>
      <xdr:rowOff>76200</xdr:rowOff>
    </xdr:to>
    <xdr:cxnSp macro="">
      <xdr:nvCxnSpPr>
        <xdr:cNvPr id="59" name="Straight Arrow Connector 58">
          <a:extLst>
            <a:ext uri="{FF2B5EF4-FFF2-40B4-BE49-F238E27FC236}">
              <a16:creationId xmlns:a16="http://schemas.microsoft.com/office/drawing/2014/main" id="{2B4E4197-898A-4685-92B4-CA93DECC752B}"/>
            </a:ext>
          </a:extLst>
        </xdr:cNvPr>
        <xdr:cNvCxnSpPr>
          <a:stCxn id="63" idx="6"/>
        </xdr:cNvCxnSpPr>
      </xdr:nvCxnSpPr>
      <xdr:spPr>
        <a:xfrm>
          <a:off x="23002874" y="7477125"/>
          <a:ext cx="1781176" cy="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47625</xdr:colOff>
      <xdr:row>7</xdr:row>
      <xdr:rowOff>180976</xdr:rowOff>
    </xdr:from>
    <xdr:to>
      <xdr:col>42</xdr:col>
      <xdr:colOff>66675</xdr:colOff>
      <xdr:row>27</xdr:row>
      <xdr:rowOff>66675</xdr:rowOff>
    </xdr:to>
    <xdr:cxnSp macro="">
      <xdr:nvCxnSpPr>
        <xdr:cNvPr id="60" name="Straight Arrow Connector 59">
          <a:extLst>
            <a:ext uri="{FF2B5EF4-FFF2-40B4-BE49-F238E27FC236}">
              <a16:creationId xmlns:a16="http://schemas.microsoft.com/office/drawing/2014/main" id="{355DAE7C-3ABA-460C-8816-DA838C2DFB2F}"/>
            </a:ext>
          </a:extLst>
        </xdr:cNvPr>
        <xdr:cNvCxnSpPr/>
      </xdr:nvCxnSpPr>
      <xdr:spPr>
        <a:xfrm flipV="1">
          <a:off x="24831675" y="1600201"/>
          <a:ext cx="19050" cy="5867399"/>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123825</xdr:colOff>
      <xdr:row>7</xdr:row>
      <xdr:rowOff>171450</xdr:rowOff>
    </xdr:from>
    <xdr:to>
      <xdr:col>42</xdr:col>
      <xdr:colOff>57150</xdr:colOff>
      <xdr:row>7</xdr:row>
      <xdr:rowOff>171452</xdr:rowOff>
    </xdr:to>
    <xdr:cxnSp macro="">
      <xdr:nvCxnSpPr>
        <xdr:cNvPr id="61" name="Straight Arrow Connector 60">
          <a:extLst>
            <a:ext uri="{FF2B5EF4-FFF2-40B4-BE49-F238E27FC236}">
              <a16:creationId xmlns:a16="http://schemas.microsoft.com/office/drawing/2014/main" id="{9C286612-9F0E-41C6-9DB8-8A926F9C0D8D}"/>
            </a:ext>
          </a:extLst>
        </xdr:cNvPr>
        <xdr:cNvCxnSpPr/>
      </xdr:nvCxnSpPr>
      <xdr:spPr>
        <a:xfrm flipH="1" flipV="1">
          <a:off x="21421725" y="1590675"/>
          <a:ext cx="3419475" cy="2"/>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85725</xdr:colOff>
      <xdr:row>22</xdr:row>
      <xdr:rowOff>152401</xdr:rowOff>
    </xdr:from>
    <xdr:to>
      <xdr:col>42</xdr:col>
      <xdr:colOff>28575</xdr:colOff>
      <xdr:row>22</xdr:row>
      <xdr:rowOff>171450</xdr:rowOff>
    </xdr:to>
    <xdr:cxnSp macro="">
      <xdr:nvCxnSpPr>
        <xdr:cNvPr id="62" name="Straight Arrow Connector 61">
          <a:extLst>
            <a:ext uri="{FF2B5EF4-FFF2-40B4-BE49-F238E27FC236}">
              <a16:creationId xmlns:a16="http://schemas.microsoft.com/office/drawing/2014/main" id="{513F4C3E-9B96-4BD9-995D-DA35114915DD}"/>
            </a:ext>
          </a:extLst>
        </xdr:cNvPr>
        <xdr:cNvCxnSpPr/>
      </xdr:nvCxnSpPr>
      <xdr:spPr>
        <a:xfrm flipV="1">
          <a:off x="20802600" y="6076951"/>
          <a:ext cx="4010025" cy="19049"/>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209549</xdr:colOff>
      <xdr:row>25</xdr:row>
      <xdr:rowOff>247650</xdr:rowOff>
    </xdr:from>
    <xdr:to>
      <xdr:col>38</xdr:col>
      <xdr:colOff>542924</xdr:colOff>
      <xdr:row>28</xdr:row>
      <xdr:rowOff>200025</xdr:rowOff>
    </xdr:to>
    <xdr:sp macro="" textlink="">
      <xdr:nvSpPr>
        <xdr:cNvPr id="63" name="Oval 62">
          <a:extLst>
            <a:ext uri="{FF2B5EF4-FFF2-40B4-BE49-F238E27FC236}">
              <a16:creationId xmlns:a16="http://schemas.microsoft.com/office/drawing/2014/main" id="{9F44F2A8-8828-4E52-BEDC-B5DC2A271AA7}"/>
            </a:ext>
          </a:extLst>
        </xdr:cNvPr>
        <xdr:cNvSpPr/>
      </xdr:nvSpPr>
      <xdr:spPr>
        <a:xfrm>
          <a:off x="17906999" y="7058025"/>
          <a:ext cx="5095875" cy="8382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152400</xdr:colOff>
      <xdr:row>27</xdr:row>
      <xdr:rowOff>66675</xdr:rowOff>
    </xdr:from>
    <xdr:to>
      <xdr:col>30</xdr:col>
      <xdr:colOff>209549</xdr:colOff>
      <xdr:row>27</xdr:row>
      <xdr:rowOff>76200</xdr:rowOff>
    </xdr:to>
    <xdr:cxnSp macro="">
      <xdr:nvCxnSpPr>
        <xdr:cNvPr id="64" name="Straight Arrow Connector 63">
          <a:extLst>
            <a:ext uri="{FF2B5EF4-FFF2-40B4-BE49-F238E27FC236}">
              <a16:creationId xmlns:a16="http://schemas.microsoft.com/office/drawing/2014/main" id="{09B0C26C-DC7D-4EDD-ABE5-55E828EBB9F8}"/>
            </a:ext>
          </a:extLst>
        </xdr:cNvPr>
        <xdr:cNvCxnSpPr>
          <a:stCxn id="63" idx="2"/>
        </xdr:cNvCxnSpPr>
      </xdr:nvCxnSpPr>
      <xdr:spPr>
        <a:xfrm flipH="1" flipV="1">
          <a:off x="17240250" y="7467600"/>
          <a:ext cx="666749" cy="9525"/>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114300</xdr:colOff>
      <xdr:row>11</xdr:row>
      <xdr:rowOff>200025</xdr:rowOff>
    </xdr:from>
    <xdr:to>
      <xdr:col>29</xdr:col>
      <xdr:colOff>123825</xdr:colOff>
      <xdr:row>27</xdr:row>
      <xdr:rowOff>76201</xdr:rowOff>
    </xdr:to>
    <xdr:cxnSp macro="">
      <xdr:nvCxnSpPr>
        <xdr:cNvPr id="65" name="Straight Arrow Connector 64">
          <a:extLst>
            <a:ext uri="{FF2B5EF4-FFF2-40B4-BE49-F238E27FC236}">
              <a16:creationId xmlns:a16="http://schemas.microsoft.com/office/drawing/2014/main" id="{48100137-4381-4F97-A557-1480FC268A45}"/>
            </a:ext>
          </a:extLst>
        </xdr:cNvPr>
        <xdr:cNvCxnSpPr/>
      </xdr:nvCxnSpPr>
      <xdr:spPr>
        <a:xfrm flipV="1">
          <a:off x="17202150" y="2800350"/>
          <a:ext cx="9525" cy="4676776"/>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114300</xdr:colOff>
      <xdr:row>11</xdr:row>
      <xdr:rowOff>161925</xdr:rowOff>
    </xdr:from>
    <xdr:to>
      <xdr:col>30</xdr:col>
      <xdr:colOff>28575</xdr:colOff>
      <xdr:row>11</xdr:row>
      <xdr:rowOff>161926</xdr:rowOff>
    </xdr:to>
    <xdr:cxnSp macro="">
      <xdr:nvCxnSpPr>
        <xdr:cNvPr id="66" name="Straight Arrow Connector 65">
          <a:extLst>
            <a:ext uri="{FF2B5EF4-FFF2-40B4-BE49-F238E27FC236}">
              <a16:creationId xmlns:a16="http://schemas.microsoft.com/office/drawing/2014/main" id="{C46D78A7-6F6C-4A72-A84E-27494386FCAB}"/>
            </a:ext>
          </a:extLst>
        </xdr:cNvPr>
        <xdr:cNvCxnSpPr/>
      </xdr:nvCxnSpPr>
      <xdr:spPr>
        <a:xfrm flipV="1">
          <a:off x="17202150" y="2762250"/>
          <a:ext cx="523875" cy="1"/>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190500</xdr:colOff>
      <xdr:row>22</xdr:row>
      <xdr:rowOff>161925</xdr:rowOff>
    </xdr:from>
    <xdr:to>
      <xdr:col>34</xdr:col>
      <xdr:colOff>1</xdr:colOff>
      <xdr:row>22</xdr:row>
      <xdr:rowOff>161925</xdr:rowOff>
    </xdr:to>
    <xdr:cxnSp macro="">
      <xdr:nvCxnSpPr>
        <xdr:cNvPr id="67" name="Straight Arrow Connector 66">
          <a:extLst>
            <a:ext uri="{FF2B5EF4-FFF2-40B4-BE49-F238E27FC236}">
              <a16:creationId xmlns:a16="http://schemas.microsoft.com/office/drawing/2014/main" id="{F15D7F7D-2F38-41D0-BB07-3405A3FC800C}"/>
            </a:ext>
          </a:extLst>
        </xdr:cNvPr>
        <xdr:cNvCxnSpPr/>
      </xdr:nvCxnSpPr>
      <xdr:spPr>
        <a:xfrm flipH="1">
          <a:off x="17278350" y="6086475"/>
          <a:ext cx="2857501" cy="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276226</xdr:colOff>
      <xdr:row>18</xdr:row>
      <xdr:rowOff>180975</xdr:rowOff>
    </xdr:from>
    <xdr:to>
      <xdr:col>37</xdr:col>
      <xdr:colOff>38100</xdr:colOff>
      <xdr:row>18</xdr:row>
      <xdr:rowOff>180975</xdr:rowOff>
    </xdr:to>
    <xdr:cxnSp macro="">
      <xdr:nvCxnSpPr>
        <xdr:cNvPr id="68" name="Straight Arrow Connector 67">
          <a:extLst>
            <a:ext uri="{FF2B5EF4-FFF2-40B4-BE49-F238E27FC236}">
              <a16:creationId xmlns:a16="http://schemas.microsoft.com/office/drawing/2014/main" id="{F80185B8-3E43-4103-B069-C477D18014EE}"/>
            </a:ext>
          </a:extLst>
        </xdr:cNvPr>
        <xdr:cNvCxnSpPr/>
      </xdr:nvCxnSpPr>
      <xdr:spPr>
        <a:xfrm flipH="1">
          <a:off x="21574126" y="4848225"/>
          <a:ext cx="342899" cy="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295277</xdr:colOff>
      <xdr:row>20</xdr:row>
      <xdr:rowOff>0</xdr:rowOff>
    </xdr:from>
    <xdr:to>
      <xdr:col>35</xdr:col>
      <xdr:colOff>314325</xdr:colOff>
      <xdr:row>25</xdr:row>
      <xdr:rowOff>238125</xdr:rowOff>
    </xdr:to>
    <xdr:cxnSp macro="">
      <xdr:nvCxnSpPr>
        <xdr:cNvPr id="69" name="Straight Arrow Connector 68">
          <a:extLst>
            <a:ext uri="{FF2B5EF4-FFF2-40B4-BE49-F238E27FC236}">
              <a16:creationId xmlns:a16="http://schemas.microsoft.com/office/drawing/2014/main" id="{1CD3F0DB-67E7-41A2-8521-2C3E65DD3894}"/>
            </a:ext>
          </a:extLst>
        </xdr:cNvPr>
        <xdr:cNvCxnSpPr/>
      </xdr:nvCxnSpPr>
      <xdr:spPr>
        <a:xfrm flipV="1">
          <a:off x="21012152" y="5334000"/>
          <a:ext cx="19048" cy="1714500"/>
        </a:xfrm>
        <a:prstGeom prst="straightConnector1">
          <a:avLst/>
        </a:prstGeom>
        <a:ln w="762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190500</xdr:colOff>
      <xdr:row>12</xdr:row>
      <xdr:rowOff>142875</xdr:rowOff>
    </xdr:from>
    <xdr:to>
      <xdr:col>34</xdr:col>
      <xdr:colOff>158750</xdr:colOff>
      <xdr:row>17</xdr:row>
      <xdr:rowOff>238125</xdr:rowOff>
    </xdr:to>
    <xdr:cxnSp macro="">
      <xdr:nvCxnSpPr>
        <xdr:cNvPr id="70" name="Straight Arrow Connector 69">
          <a:extLst>
            <a:ext uri="{FF2B5EF4-FFF2-40B4-BE49-F238E27FC236}">
              <a16:creationId xmlns:a16="http://schemas.microsoft.com/office/drawing/2014/main" id="{1FC76DE9-2748-4308-86CD-8C991CC8BDFA}"/>
            </a:ext>
          </a:extLst>
        </xdr:cNvPr>
        <xdr:cNvCxnSpPr/>
      </xdr:nvCxnSpPr>
      <xdr:spPr>
        <a:xfrm flipH="1" flipV="1">
          <a:off x="18497550" y="3038475"/>
          <a:ext cx="1797050" cy="1571625"/>
        </a:xfrm>
        <a:prstGeom prst="straightConnector1">
          <a:avLst/>
        </a:prstGeom>
        <a:ln w="88900">
          <a:solidFill>
            <a:schemeClr val="tx1"/>
          </a:solidFill>
          <a:headEnd type="triangl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1259759</xdr:colOff>
      <xdr:row>12</xdr:row>
      <xdr:rowOff>184354</xdr:rowOff>
    </xdr:from>
    <xdr:to>
      <xdr:col>4</xdr:col>
      <xdr:colOff>51210</xdr:colOff>
      <xdr:row>16</xdr:row>
      <xdr:rowOff>156496</xdr:rowOff>
    </xdr:to>
    <xdr:cxnSp macro="">
      <xdr:nvCxnSpPr>
        <xdr:cNvPr id="4" name="Straight Arrow Connector 3">
          <a:extLst>
            <a:ext uri="{FF2B5EF4-FFF2-40B4-BE49-F238E27FC236}">
              <a16:creationId xmlns:a16="http://schemas.microsoft.com/office/drawing/2014/main" id="{F7769E78-8A5B-494B-8DF5-91DE9F349083}"/>
            </a:ext>
          </a:extLst>
        </xdr:cNvPr>
        <xdr:cNvCxnSpPr/>
      </xdr:nvCxnSpPr>
      <xdr:spPr>
        <a:xfrm flipV="1">
          <a:off x="4363065" y="2908709"/>
          <a:ext cx="737419" cy="91440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1208549</xdr:colOff>
      <xdr:row>12</xdr:row>
      <xdr:rowOff>184355</xdr:rowOff>
    </xdr:from>
    <xdr:to>
      <xdr:col>4</xdr:col>
      <xdr:colOff>20484</xdr:colOff>
      <xdr:row>17</xdr:row>
      <xdr:rowOff>40967</xdr:rowOff>
    </xdr:to>
    <xdr:cxnSp macro="">
      <xdr:nvCxnSpPr>
        <xdr:cNvPr id="5" name="Straight Arrow Connector 4">
          <a:extLst>
            <a:ext uri="{FF2B5EF4-FFF2-40B4-BE49-F238E27FC236}">
              <a16:creationId xmlns:a16="http://schemas.microsoft.com/office/drawing/2014/main" id="{9B3DE98C-8214-41DF-8E11-ABAD622880F7}"/>
            </a:ext>
          </a:extLst>
        </xdr:cNvPr>
        <xdr:cNvCxnSpPr/>
      </xdr:nvCxnSpPr>
      <xdr:spPr>
        <a:xfrm>
          <a:off x="4311855" y="2908710"/>
          <a:ext cx="757903" cy="1003709"/>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1259759</xdr:colOff>
      <xdr:row>12</xdr:row>
      <xdr:rowOff>184354</xdr:rowOff>
    </xdr:from>
    <xdr:to>
      <xdr:col>4</xdr:col>
      <xdr:colOff>51210</xdr:colOff>
      <xdr:row>16</xdr:row>
      <xdr:rowOff>156496</xdr:rowOff>
    </xdr:to>
    <xdr:cxnSp macro="">
      <xdr:nvCxnSpPr>
        <xdr:cNvPr id="2" name="Straight Arrow Connector 1">
          <a:extLst>
            <a:ext uri="{FF2B5EF4-FFF2-40B4-BE49-F238E27FC236}">
              <a16:creationId xmlns:a16="http://schemas.microsoft.com/office/drawing/2014/main" id="{D19F73B1-D9A7-4F1D-A768-93BCDEC372F1}"/>
            </a:ext>
          </a:extLst>
        </xdr:cNvPr>
        <xdr:cNvCxnSpPr/>
      </xdr:nvCxnSpPr>
      <xdr:spPr>
        <a:xfrm flipV="1">
          <a:off x="4455243" y="2857499"/>
          <a:ext cx="737419" cy="914400"/>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1208549</xdr:colOff>
      <xdr:row>12</xdr:row>
      <xdr:rowOff>184355</xdr:rowOff>
    </xdr:from>
    <xdr:to>
      <xdr:col>4</xdr:col>
      <xdr:colOff>20484</xdr:colOff>
      <xdr:row>17</xdr:row>
      <xdr:rowOff>40967</xdr:rowOff>
    </xdr:to>
    <xdr:cxnSp macro="">
      <xdr:nvCxnSpPr>
        <xdr:cNvPr id="3" name="Straight Arrow Connector 2">
          <a:extLst>
            <a:ext uri="{FF2B5EF4-FFF2-40B4-BE49-F238E27FC236}">
              <a16:creationId xmlns:a16="http://schemas.microsoft.com/office/drawing/2014/main" id="{7F4CC018-8F38-4C39-8F86-83A9DF8E8AD0}"/>
            </a:ext>
          </a:extLst>
        </xdr:cNvPr>
        <xdr:cNvCxnSpPr/>
      </xdr:nvCxnSpPr>
      <xdr:spPr>
        <a:xfrm>
          <a:off x="4404033" y="2857500"/>
          <a:ext cx="757903" cy="993467"/>
        </a:xfrm>
        <a:prstGeom prst="straightConnector1">
          <a:avLst/>
        </a:prstGeom>
        <a:ln w="508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1514475</xdr:colOff>
      <xdr:row>2</xdr:row>
      <xdr:rowOff>0</xdr:rowOff>
    </xdr:from>
    <xdr:to>
      <xdr:col>13</xdr:col>
      <xdr:colOff>409575</xdr:colOff>
      <xdr:row>18</xdr:row>
      <xdr:rowOff>123825</xdr:rowOff>
    </xdr:to>
    <xdr:graphicFrame macro="">
      <xdr:nvGraphicFramePr>
        <xdr:cNvPr id="2114" name="Chart 1">
          <a:extLst>
            <a:ext uri="{FF2B5EF4-FFF2-40B4-BE49-F238E27FC236}">
              <a16:creationId xmlns:a16="http://schemas.microsoft.com/office/drawing/2014/main" id="{19D07EB0-685A-4501-A2A9-F801CAECF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0.38323</cdr:x>
      <cdr:y>0.89145</cdr:y>
    </cdr:from>
    <cdr:to>
      <cdr:x>0.81437</cdr:x>
      <cdr:y>0.95536</cdr:y>
    </cdr:to>
    <cdr:sp macro="" textlink="">
      <cdr:nvSpPr>
        <cdr:cNvPr id="3" name="TextBox 2"/>
        <cdr:cNvSpPr txBox="1"/>
      </cdr:nvSpPr>
      <cdr:spPr>
        <a:xfrm xmlns:a="http://schemas.openxmlformats.org/drawingml/2006/main">
          <a:off x="2044149" y="3676650"/>
          <a:ext cx="2299701" cy="2635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 Units</a:t>
          </a:r>
          <a:r>
            <a:rPr lang="en-US" sz="1200" b="1" baseline="0"/>
            <a:t>  Sold / Produced </a:t>
          </a:r>
          <a:endParaRPr lang="en-US" sz="1200" b="1"/>
        </a:p>
      </cdr:txBody>
    </cdr:sp>
  </cdr:relSizeAnchor>
  <cdr:relSizeAnchor xmlns:cdr="http://schemas.openxmlformats.org/drawingml/2006/chartDrawing">
    <cdr:from>
      <cdr:x>0.03288</cdr:x>
      <cdr:y>0.05134</cdr:y>
    </cdr:from>
    <cdr:to>
      <cdr:x>0.16413</cdr:x>
      <cdr:y>0.11806</cdr:y>
    </cdr:to>
    <cdr:sp macro="" textlink="">
      <cdr:nvSpPr>
        <cdr:cNvPr id="4" name="TextBox 3"/>
        <cdr:cNvSpPr txBox="1"/>
      </cdr:nvSpPr>
      <cdr:spPr>
        <a:xfrm xmlns:a="http://schemas.openxmlformats.org/drawingml/2006/main">
          <a:off x="161925" y="219077"/>
          <a:ext cx="64770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t>Total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manet.org/"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E19"/>
  <sheetViews>
    <sheetView tabSelected="1" zoomScale="80" zoomScaleNormal="80" workbookViewId="0">
      <selection activeCell="A2" sqref="A2"/>
    </sheetView>
  </sheetViews>
  <sheetFormatPr defaultColWidth="54.7109375" defaultRowHeight="24.75"/>
  <cols>
    <col min="1" max="1" width="20.7109375" style="93" customWidth="1"/>
    <col min="2" max="2" width="9.42578125" style="93" customWidth="1"/>
    <col min="3" max="16384" width="54.7109375" style="93"/>
  </cols>
  <sheetData>
    <row r="1" spans="1:5" ht="2.1" customHeight="1"/>
    <row r="2" spans="1:5" ht="45.75">
      <c r="A2" s="93" t="s">
        <v>0</v>
      </c>
      <c r="D2" s="94" t="s">
        <v>1</v>
      </c>
    </row>
    <row r="3" spans="1:5" ht="45.75">
      <c r="D3" s="95" t="s">
        <v>2</v>
      </c>
    </row>
    <row r="4" spans="1:5" ht="9.9499999999999993" customHeight="1">
      <c r="D4" s="95"/>
    </row>
    <row r="5" spans="1:5">
      <c r="A5" s="96" t="s">
        <v>3</v>
      </c>
      <c r="C5" s="96" t="s">
        <v>4</v>
      </c>
      <c r="D5" s="96"/>
      <c r="E5" s="96" t="s">
        <v>5</v>
      </c>
    </row>
    <row r="6" spans="1:5">
      <c r="A6" s="317" t="s">
        <v>6</v>
      </c>
      <c r="C6" s="97" t="str">
        <f>+Overview!B1</f>
        <v>Overview and Terminology of Managerial Accounting</v>
      </c>
      <c r="D6" s="96"/>
      <c r="E6" s="93" t="s">
        <v>6</v>
      </c>
    </row>
    <row r="7" spans="1:5">
      <c r="A7" s="317" t="s">
        <v>6</v>
      </c>
      <c r="C7" s="97" t="s">
        <v>7</v>
      </c>
      <c r="D7" s="96"/>
      <c r="E7" s="93" t="s">
        <v>8</v>
      </c>
    </row>
    <row r="8" spans="1:5">
      <c r="A8" s="93" t="s">
        <v>9</v>
      </c>
      <c r="C8" s="97" t="s">
        <v>10</v>
      </c>
      <c r="E8" s="93" t="s">
        <v>11</v>
      </c>
    </row>
    <row r="9" spans="1:5">
      <c r="A9" s="93" t="s">
        <v>9</v>
      </c>
      <c r="C9" s="97" t="s">
        <v>12</v>
      </c>
      <c r="E9" s="93" t="s">
        <v>13</v>
      </c>
    </row>
    <row r="10" spans="1:5">
      <c r="A10" s="93" t="s">
        <v>9</v>
      </c>
      <c r="C10" s="97" t="s">
        <v>14</v>
      </c>
      <c r="E10" s="93" t="s">
        <v>15</v>
      </c>
    </row>
    <row r="11" spans="1:5">
      <c r="A11" s="317" t="s">
        <v>6</v>
      </c>
      <c r="C11" s="97" t="s">
        <v>16</v>
      </c>
      <c r="E11" s="93" t="s">
        <v>17</v>
      </c>
    </row>
    <row r="12" spans="1:5" ht="21.75" customHeight="1">
      <c r="A12" s="317" t="s">
        <v>6</v>
      </c>
      <c r="C12" s="97" t="s">
        <v>18</v>
      </c>
      <c r="E12" s="93" t="s">
        <v>19</v>
      </c>
    </row>
    <row r="13" spans="1:5">
      <c r="A13" s="321" t="s">
        <v>20</v>
      </c>
      <c r="C13" s="93" t="s">
        <v>21</v>
      </c>
      <c r="E13" s="93" t="s">
        <v>21</v>
      </c>
    </row>
    <row r="14" spans="1:5">
      <c r="A14" s="321" t="s">
        <v>20</v>
      </c>
      <c r="C14" s="93" t="s">
        <v>22</v>
      </c>
      <c r="E14" s="93" t="s">
        <v>22</v>
      </c>
    </row>
    <row r="15" spans="1:5">
      <c r="A15" s="321" t="s">
        <v>20</v>
      </c>
      <c r="C15" s="97" t="s">
        <v>23</v>
      </c>
      <c r="E15" s="97" t="s">
        <v>23</v>
      </c>
    </row>
    <row r="16" spans="1:5">
      <c r="A16" s="321" t="s">
        <v>20</v>
      </c>
      <c r="C16" s="97" t="s">
        <v>24</v>
      </c>
      <c r="E16" s="97" t="s">
        <v>24</v>
      </c>
    </row>
    <row r="17" spans="1:5">
      <c r="A17" s="321" t="s">
        <v>20</v>
      </c>
      <c r="C17" s="93" t="s">
        <v>25</v>
      </c>
      <c r="D17" s="98"/>
      <c r="E17" s="93" t="s">
        <v>25</v>
      </c>
    </row>
    <row r="18" spans="1:5">
      <c r="A18" s="321" t="s">
        <v>20</v>
      </c>
      <c r="C18" s="93" t="s">
        <v>26</v>
      </c>
      <c r="E18" s="93" t="s">
        <v>26</v>
      </c>
    </row>
    <row r="19" spans="1:5" ht="29.25">
      <c r="D19" s="320" t="s">
        <v>27</v>
      </c>
    </row>
  </sheetData>
  <phoneticPr fontId="6" type="noConversion"/>
  <printOptions horizontalCentered="1" verticalCentered="1"/>
  <pageMargins left="0.7" right="0.7" top="0.75" bottom="0.75" header="0.3" footer="0.3"/>
  <pageSetup scale="54" orientation="landscape" blackAndWhite="1" horizontalDpi="360" verticalDpi="36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A74F8-FD0B-4E90-B34C-B1F543F27D23}">
  <sheetPr>
    <tabColor rgb="FFFF0000"/>
    <pageSetUpPr fitToPage="1"/>
  </sheetPr>
  <dimension ref="A1:U28"/>
  <sheetViews>
    <sheetView zoomScale="90" zoomScaleNormal="90" workbookViewId="0">
      <selection activeCell="A2" sqref="A2"/>
    </sheetView>
  </sheetViews>
  <sheetFormatPr defaultRowHeight="12.75"/>
  <cols>
    <col min="1" max="1" width="121.28515625" style="134" customWidth="1"/>
    <col min="2" max="2" width="17.140625" style="134" bestFit="1" customWidth="1"/>
    <col min="3" max="3" width="14.5703125" style="134" customWidth="1"/>
    <col min="4" max="4" width="9.140625" style="134"/>
    <col min="5" max="5" width="14.140625" style="134" customWidth="1"/>
    <col min="6" max="6" width="6" style="134" customWidth="1"/>
    <col min="7" max="7" width="11.5703125" style="134" bestFit="1" customWidth="1"/>
    <col min="8" max="9" width="9.140625" style="134"/>
    <col min="10" max="10" width="16" style="134" customWidth="1"/>
    <col min="11" max="16384" width="9.140625" style="134"/>
  </cols>
  <sheetData>
    <row r="1" spans="1:21" ht="25.5" customHeight="1" thickTop="1" thickBot="1">
      <c r="A1" s="128" t="s">
        <v>220</v>
      </c>
      <c r="B1" s="129"/>
      <c r="C1" s="130"/>
      <c r="D1" s="131"/>
      <c r="E1" s="132" t="s">
        <v>221</v>
      </c>
      <c r="F1" s="131"/>
      <c r="G1" s="130"/>
      <c r="H1" s="130"/>
      <c r="I1" s="133"/>
      <c r="J1" s="133"/>
    </row>
    <row r="2" spans="1:21" ht="25.5" customHeight="1" thickTop="1" thickBot="1">
      <c r="A2" s="135" t="s">
        <v>222</v>
      </c>
      <c r="B2" s="136" t="s">
        <v>223</v>
      </c>
      <c r="C2" s="137"/>
      <c r="D2" s="138"/>
      <c r="E2" s="139" t="s">
        <v>224</v>
      </c>
      <c r="F2" s="140"/>
      <c r="G2" s="140"/>
      <c r="H2" s="140"/>
      <c r="I2" s="140"/>
      <c r="J2" s="140"/>
    </row>
    <row r="3" spans="1:21" ht="26.25" thickTop="1" thickBot="1">
      <c r="A3" s="141" t="s">
        <v>225</v>
      </c>
      <c r="B3" s="142" t="s">
        <v>226</v>
      </c>
      <c r="C3" s="137"/>
      <c r="D3" s="138"/>
      <c r="E3" s="143" t="s">
        <v>227</v>
      </c>
      <c r="F3" s="144"/>
      <c r="G3" s="144"/>
      <c r="H3" s="144"/>
      <c r="I3" s="144"/>
      <c r="J3" s="144"/>
    </row>
    <row r="4" spans="1:21" ht="23.25" thickTop="1">
      <c r="A4" s="145"/>
      <c r="B4" s="146" t="s">
        <v>165</v>
      </c>
      <c r="C4" s="147" t="s">
        <v>228</v>
      </c>
      <c r="D4" s="146" t="s">
        <v>152</v>
      </c>
      <c r="E4" s="148" t="s">
        <v>229</v>
      </c>
      <c r="F4" s="148" t="s">
        <v>230</v>
      </c>
      <c r="G4" s="148" t="s">
        <v>231</v>
      </c>
      <c r="K4" s="149"/>
    </row>
    <row r="5" spans="1:21" ht="19.5">
      <c r="A5" s="150" t="s">
        <v>232</v>
      </c>
      <c r="B5" s="151"/>
      <c r="C5" s="150" t="s">
        <v>233</v>
      </c>
      <c r="D5" s="152" t="s">
        <v>152</v>
      </c>
      <c r="E5" s="153">
        <v>10</v>
      </c>
      <c r="F5" s="154" t="s">
        <v>234</v>
      </c>
      <c r="G5" s="155" t="s">
        <v>235</v>
      </c>
      <c r="H5" s="154" t="s">
        <v>136</v>
      </c>
      <c r="I5" s="155">
        <v>100</v>
      </c>
      <c r="J5" s="155" t="str">
        <f t="shared" ref="J5:J12" si="0">+G5&amp;"s"</f>
        <v>Pounds</v>
      </c>
      <c r="K5" s="156"/>
      <c r="L5" s="156"/>
      <c r="M5" s="156"/>
      <c r="N5" s="156"/>
      <c r="O5" s="156"/>
      <c r="P5" s="156"/>
      <c r="Q5" s="156"/>
      <c r="R5" s="156"/>
      <c r="S5" s="156"/>
      <c r="T5" s="156"/>
      <c r="U5" s="156"/>
    </row>
    <row r="6" spans="1:21" ht="19.5">
      <c r="A6" s="150" t="s">
        <v>236</v>
      </c>
      <c r="B6" s="157">
        <v>1000</v>
      </c>
      <c r="C6" s="150" t="s">
        <v>233</v>
      </c>
      <c r="D6" s="152" t="s">
        <v>152</v>
      </c>
      <c r="E6" s="158"/>
      <c r="F6" s="154" t="s">
        <v>234</v>
      </c>
      <c r="G6" s="155" t="s">
        <v>235</v>
      </c>
      <c r="H6" s="154" t="s">
        <v>136</v>
      </c>
      <c r="I6" s="155">
        <v>100</v>
      </c>
      <c r="J6" s="155" t="str">
        <f t="shared" si="0"/>
        <v>Pounds</v>
      </c>
      <c r="K6" s="156"/>
      <c r="L6" s="156"/>
      <c r="M6" s="156"/>
      <c r="N6" s="156"/>
      <c r="O6" s="156"/>
      <c r="P6" s="156"/>
      <c r="Q6" s="156"/>
      <c r="R6" s="156"/>
      <c r="S6" s="156"/>
      <c r="T6" s="156"/>
      <c r="U6" s="156"/>
    </row>
    <row r="7" spans="1:21" ht="19.5">
      <c r="A7" s="150" t="s">
        <v>237</v>
      </c>
      <c r="B7" s="157">
        <v>1000</v>
      </c>
      <c r="C7" s="150" t="s">
        <v>233</v>
      </c>
      <c r="D7" s="152" t="s">
        <v>152</v>
      </c>
      <c r="E7" s="153">
        <v>10</v>
      </c>
      <c r="F7" s="154" t="s">
        <v>234</v>
      </c>
      <c r="G7" s="155" t="s">
        <v>235</v>
      </c>
      <c r="H7" s="154" t="s">
        <v>136</v>
      </c>
      <c r="I7" s="159"/>
      <c r="J7" s="155" t="str">
        <f t="shared" si="0"/>
        <v>Pounds</v>
      </c>
      <c r="K7" s="156"/>
      <c r="L7" s="156"/>
      <c r="M7" s="156"/>
      <c r="N7" s="156"/>
      <c r="O7" s="156"/>
      <c r="P7" s="156"/>
      <c r="Q7" s="156"/>
      <c r="R7" s="156"/>
      <c r="S7" s="156"/>
      <c r="T7" s="156"/>
      <c r="U7" s="156"/>
    </row>
    <row r="8" spans="1:21" ht="19.5">
      <c r="A8" s="150" t="s">
        <v>238</v>
      </c>
      <c r="B8" s="151"/>
      <c r="C8" s="150" t="s">
        <v>129</v>
      </c>
      <c r="D8" s="152" t="s">
        <v>152</v>
      </c>
      <c r="E8" s="153">
        <v>25</v>
      </c>
      <c r="F8" s="154" t="s">
        <v>234</v>
      </c>
      <c r="G8" s="155" t="s">
        <v>239</v>
      </c>
      <c r="H8" s="154" t="s">
        <v>136</v>
      </c>
      <c r="I8" s="155">
        <v>30</v>
      </c>
      <c r="J8" s="159"/>
      <c r="K8" s="156"/>
      <c r="L8" s="156"/>
      <c r="M8" s="156"/>
      <c r="N8" s="156"/>
      <c r="O8" s="156"/>
      <c r="P8" s="156"/>
      <c r="Q8" s="156"/>
      <c r="R8" s="156"/>
      <c r="S8" s="156"/>
      <c r="T8" s="156"/>
      <c r="U8" s="156"/>
    </row>
    <row r="9" spans="1:21" ht="19.5">
      <c r="A9" s="150" t="s">
        <v>240</v>
      </c>
      <c r="B9" s="157">
        <v>750</v>
      </c>
      <c r="C9" s="150" t="s">
        <v>129</v>
      </c>
      <c r="D9" s="152" t="s">
        <v>152</v>
      </c>
      <c r="E9" s="158"/>
      <c r="F9" s="154" t="s">
        <v>234</v>
      </c>
      <c r="G9" s="155" t="s">
        <v>239</v>
      </c>
      <c r="H9" s="154" t="s">
        <v>136</v>
      </c>
      <c r="I9" s="155">
        <v>30</v>
      </c>
      <c r="J9" s="155" t="str">
        <f t="shared" si="0"/>
        <v>Dinners</v>
      </c>
      <c r="K9" s="156"/>
      <c r="L9" s="156"/>
      <c r="M9" s="156"/>
      <c r="N9" s="156"/>
      <c r="O9" s="156"/>
      <c r="P9" s="156"/>
      <c r="Q9" s="156"/>
      <c r="R9" s="156"/>
      <c r="S9" s="156"/>
      <c r="T9" s="156"/>
      <c r="U9" s="156"/>
    </row>
    <row r="10" spans="1:21" ht="19.5">
      <c r="A10" s="150" t="s">
        <v>241</v>
      </c>
      <c r="B10" s="157">
        <v>750</v>
      </c>
      <c r="C10" s="150" t="s">
        <v>129</v>
      </c>
      <c r="D10" s="152" t="s">
        <v>152</v>
      </c>
      <c r="E10" s="153">
        <v>25</v>
      </c>
      <c r="F10" s="154" t="s">
        <v>234</v>
      </c>
      <c r="G10" s="155" t="s">
        <v>239</v>
      </c>
      <c r="H10" s="154" t="s">
        <v>136</v>
      </c>
      <c r="I10" s="159"/>
      <c r="J10" s="155" t="str">
        <f t="shared" si="0"/>
        <v>Dinners</v>
      </c>
      <c r="K10" s="156"/>
      <c r="L10" s="156"/>
      <c r="M10" s="156"/>
      <c r="N10" s="156"/>
      <c r="O10" s="156"/>
      <c r="P10" s="156"/>
      <c r="Q10" s="156"/>
      <c r="R10" s="156"/>
      <c r="S10" s="156"/>
      <c r="T10" s="156"/>
      <c r="U10" s="156"/>
    </row>
    <row r="11" spans="1:21" ht="19.5">
      <c r="A11" s="150" t="s">
        <v>242</v>
      </c>
      <c r="B11" s="159"/>
      <c r="C11" s="155" t="s">
        <v>243</v>
      </c>
      <c r="D11" s="152" t="s">
        <v>152</v>
      </c>
      <c r="E11" s="155">
        <v>2</v>
      </c>
      <c r="F11" s="154" t="s">
        <v>234</v>
      </c>
      <c r="G11" s="155" t="s">
        <v>239</v>
      </c>
      <c r="H11" s="154" t="s">
        <v>136</v>
      </c>
      <c r="I11" s="155">
        <v>30</v>
      </c>
      <c r="J11" s="155" t="str">
        <f t="shared" si="0"/>
        <v>Dinners</v>
      </c>
      <c r="K11" s="156"/>
      <c r="L11" s="156"/>
      <c r="M11" s="156"/>
      <c r="N11" s="156"/>
      <c r="O11" s="156"/>
      <c r="P11" s="156"/>
      <c r="Q11" s="156"/>
      <c r="R11" s="156"/>
      <c r="S11" s="156"/>
      <c r="T11" s="156"/>
      <c r="U11" s="156"/>
    </row>
    <row r="12" spans="1:21" ht="19.5">
      <c r="A12" s="150" t="s">
        <v>244</v>
      </c>
      <c r="B12" s="151"/>
      <c r="C12" s="150" t="s">
        <v>233</v>
      </c>
      <c r="D12" s="152" t="s">
        <v>152</v>
      </c>
      <c r="E12" s="153">
        <v>10</v>
      </c>
      <c r="F12" s="154" t="s">
        <v>234</v>
      </c>
      <c r="G12" s="155" t="s">
        <v>235</v>
      </c>
      <c r="H12" s="154" t="s">
        <v>136</v>
      </c>
      <c r="I12" s="155">
        <v>60</v>
      </c>
      <c r="J12" s="155" t="str">
        <f t="shared" si="0"/>
        <v>Pounds</v>
      </c>
      <c r="K12" s="156"/>
      <c r="L12" s="156"/>
      <c r="M12" s="156"/>
      <c r="N12" s="156"/>
      <c r="O12" s="156"/>
      <c r="P12" s="156"/>
      <c r="Q12" s="156"/>
      <c r="R12" s="156"/>
      <c r="S12" s="156"/>
      <c r="T12" s="156"/>
      <c r="U12" s="156"/>
    </row>
    <row r="13" spans="1:21" ht="19.5">
      <c r="A13" s="150" t="s">
        <v>245</v>
      </c>
      <c r="B13" s="151"/>
      <c r="C13" s="150" t="s">
        <v>233</v>
      </c>
      <c r="D13" s="159"/>
      <c r="E13" s="152" t="s">
        <v>246</v>
      </c>
      <c r="F13" s="155"/>
      <c r="G13" s="155"/>
      <c r="H13" s="155"/>
      <c r="I13" s="152" t="s">
        <v>246</v>
      </c>
      <c r="J13" s="159"/>
      <c r="K13" s="156"/>
      <c r="L13" s="156"/>
      <c r="M13" s="156"/>
      <c r="N13" s="156"/>
      <c r="O13" s="156"/>
      <c r="P13" s="156"/>
      <c r="Q13" s="156"/>
      <c r="R13" s="156"/>
      <c r="S13" s="156"/>
      <c r="T13" s="156"/>
      <c r="U13" s="156"/>
    </row>
    <row r="14" spans="1:21" ht="19.5">
      <c r="A14" s="160"/>
      <c r="B14" s="156"/>
      <c r="C14" s="156"/>
      <c r="D14" s="156"/>
      <c r="E14" s="156"/>
      <c r="F14" s="156"/>
      <c r="G14" s="156"/>
      <c r="H14" s="156"/>
      <c r="I14" s="156"/>
      <c r="J14" s="156"/>
      <c r="K14" s="156"/>
      <c r="L14" s="156"/>
      <c r="M14" s="156"/>
      <c r="N14" s="156"/>
      <c r="O14" s="156"/>
      <c r="P14" s="156"/>
      <c r="Q14" s="156"/>
      <c r="R14" s="156"/>
      <c r="S14" s="156"/>
      <c r="T14" s="156"/>
      <c r="U14" s="156"/>
    </row>
    <row r="15" spans="1:21" ht="19.5">
      <c r="A15" s="161" t="s">
        <v>247</v>
      </c>
      <c r="B15" s="160"/>
      <c r="C15" s="148" t="s">
        <v>248</v>
      </c>
      <c r="D15" s="160"/>
      <c r="E15" s="160"/>
      <c r="F15" s="160"/>
      <c r="G15" s="160"/>
      <c r="H15" s="160"/>
      <c r="I15" s="160"/>
      <c r="J15" s="160"/>
      <c r="K15" s="156"/>
      <c r="L15" s="156"/>
      <c r="M15" s="156"/>
      <c r="N15" s="156"/>
      <c r="O15" s="156"/>
      <c r="P15" s="156"/>
      <c r="Q15" s="156"/>
      <c r="R15" s="156"/>
      <c r="S15" s="156"/>
      <c r="T15" s="156"/>
      <c r="U15" s="156"/>
    </row>
    <row r="16" spans="1:21" ht="19.5">
      <c r="A16" s="162" t="s">
        <v>129</v>
      </c>
      <c r="B16" s="163"/>
      <c r="C16" s="160" t="s">
        <v>249</v>
      </c>
      <c r="D16" s="160"/>
      <c r="E16" s="160"/>
      <c r="F16" s="160"/>
      <c r="G16" s="160"/>
      <c r="H16" s="160"/>
      <c r="I16" s="160"/>
      <c r="J16" s="160"/>
      <c r="K16" s="156"/>
      <c r="L16" s="156"/>
      <c r="M16" s="156"/>
      <c r="N16" s="156"/>
      <c r="O16" s="156"/>
      <c r="P16" s="156"/>
      <c r="Q16" s="156"/>
      <c r="R16" s="156"/>
      <c r="S16" s="156"/>
      <c r="T16" s="156"/>
      <c r="U16" s="156"/>
    </row>
    <row r="17" spans="1:21" ht="21.75">
      <c r="A17" s="162" t="s">
        <v>250</v>
      </c>
      <c r="B17" s="164"/>
      <c r="C17" s="160" t="s">
        <v>251</v>
      </c>
      <c r="D17" s="160"/>
      <c r="E17" s="160"/>
      <c r="F17" s="160"/>
      <c r="G17" s="160"/>
      <c r="H17" s="160"/>
      <c r="I17" s="160"/>
      <c r="J17" s="160"/>
      <c r="K17" s="156"/>
      <c r="L17" s="156"/>
      <c r="M17" s="156"/>
      <c r="N17" s="156"/>
      <c r="O17" s="156"/>
      <c r="P17" s="156"/>
      <c r="Q17" s="156"/>
      <c r="R17" s="156"/>
      <c r="S17" s="156"/>
      <c r="T17" s="156"/>
      <c r="U17" s="156"/>
    </row>
    <row r="18" spans="1:21" ht="19.5">
      <c r="A18" s="162" t="s">
        <v>80</v>
      </c>
      <c r="B18" s="163"/>
      <c r="C18" s="160" t="s">
        <v>252</v>
      </c>
      <c r="D18" s="160"/>
      <c r="E18" s="160"/>
      <c r="F18" s="160"/>
      <c r="G18" s="160"/>
      <c r="H18" s="160"/>
      <c r="I18" s="160"/>
      <c r="J18" s="160"/>
    </row>
    <row r="19" spans="1:21" ht="19.5">
      <c r="A19" s="162" t="s">
        <v>253</v>
      </c>
      <c r="B19" s="165"/>
      <c r="C19" s="160" t="s">
        <v>254</v>
      </c>
      <c r="D19" s="160"/>
      <c r="E19" s="160"/>
      <c r="F19" s="160"/>
      <c r="G19" s="160"/>
      <c r="H19" s="160"/>
      <c r="I19" s="160"/>
      <c r="J19" s="160"/>
    </row>
    <row r="20" spans="1:21" ht="21.75">
      <c r="A20" s="162" t="s">
        <v>137</v>
      </c>
      <c r="B20" s="164"/>
      <c r="C20" s="160" t="s">
        <v>255</v>
      </c>
      <c r="D20" s="160"/>
      <c r="E20" s="160"/>
      <c r="F20" s="160"/>
      <c r="G20" s="160"/>
      <c r="H20" s="160"/>
      <c r="I20" s="160"/>
      <c r="J20" s="160"/>
    </row>
    <row r="21" spans="1:21" ht="21.75">
      <c r="A21" s="162" t="s">
        <v>140</v>
      </c>
      <c r="B21" s="166"/>
      <c r="C21" s="160" t="s">
        <v>256</v>
      </c>
      <c r="D21" s="160"/>
      <c r="E21" s="160"/>
      <c r="F21" s="160"/>
      <c r="G21" s="160"/>
      <c r="H21" s="160"/>
      <c r="I21" s="160"/>
      <c r="J21" s="160"/>
    </row>
    <row r="22" spans="1:21" ht="19.5">
      <c r="A22" s="162"/>
      <c r="B22" s="160"/>
      <c r="C22" s="160"/>
      <c r="D22" s="160"/>
      <c r="E22" s="160"/>
      <c r="F22" s="160"/>
      <c r="G22" s="160"/>
      <c r="H22" s="160"/>
      <c r="I22" s="160"/>
      <c r="J22" s="160"/>
    </row>
    <row r="23" spans="1:21" ht="19.5">
      <c r="A23" s="161" t="s">
        <v>257</v>
      </c>
      <c r="B23" s="148" t="s">
        <v>258</v>
      </c>
    </row>
    <row r="24" spans="1:21" ht="19.5">
      <c r="A24" s="162" t="s">
        <v>259</v>
      </c>
      <c r="B24" s="146" t="s">
        <v>165</v>
      </c>
      <c r="C24" s="167" t="s">
        <v>228</v>
      </c>
      <c r="D24" s="146" t="s">
        <v>152</v>
      </c>
      <c r="E24" s="148" t="s">
        <v>229</v>
      </c>
      <c r="F24" s="148" t="s">
        <v>230</v>
      </c>
      <c r="G24" s="148" t="s">
        <v>231</v>
      </c>
      <c r="H24" s="167" t="s">
        <v>260</v>
      </c>
      <c r="I24" s="148" t="s">
        <v>261</v>
      </c>
      <c r="J24" s="148"/>
    </row>
    <row r="25" spans="1:21" ht="19.5">
      <c r="A25" s="168" t="s">
        <v>262</v>
      </c>
      <c r="B25" s="157">
        <v>0</v>
      </c>
      <c r="C25" s="150" t="s">
        <v>233</v>
      </c>
      <c r="D25" s="152" t="s">
        <v>152</v>
      </c>
      <c r="E25" s="153"/>
      <c r="F25" s="154" t="s">
        <v>234</v>
      </c>
      <c r="G25" s="155" t="s">
        <v>235</v>
      </c>
      <c r="H25" s="154" t="s">
        <v>136</v>
      </c>
      <c r="I25" s="155">
        <v>0</v>
      </c>
      <c r="J25" s="155" t="str">
        <f>+G25&amp;"s"</f>
        <v>Pounds</v>
      </c>
    </row>
    <row r="26" spans="1:21" ht="19.5">
      <c r="A26" s="168" t="s">
        <v>263</v>
      </c>
      <c r="B26" s="151"/>
      <c r="C26" s="150" t="s">
        <v>233</v>
      </c>
      <c r="D26" s="152" t="s">
        <v>152</v>
      </c>
      <c r="E26" s="153">
        <v>10</v>
      </c>
      <c r="F26" s="154" t="s">
        <v>234</v>
      </c>
      <c r="G26" s="155" t="s">
        <v>235</v>
      </c>
      <c r="H26" s="154" t="s">
        <v>136</v>
      </c>
      <c r="I26" s="155">
        <v>100</v>
      </c>
      <c r="J26" s="155" t="str">
        <f>+G26&amp;"s"</f>
        <v>Pounds</v>
      </c>
    </row>
    <row r="27" spans="1:21" ht="19.5">
      <c r="A27" s="169" t="s">
        <v>264</v>
      </c>
      <c r="B27" s="170"/>
      <c r="C27" s="171" t="s">
        <v>233</v>
      </c>
      <c r="D27" s="172" t="s">
        <v>152</v>
      </c>
      <c r="E27" s="173">
        <v>10</v>
      </c>
      <c r="F27" s="174" t="s">
        <v>234</v>
      </c>
      <c r="G27" s="175" t="s">
        <v>235</v>
      </c>
      <c r="H27" s="174" t="s">
        <v>136</v>
      </c>
      <c r="I27" s="175">
        <v>60</v>
      </c>
      <c r="J27" s="175" t="str">
        <f>+G27&amp;"s"</f>
        <v>Pounds</v>
      </c>
    </row>
    <row r="28" spans="1:21" ht="19.5">
      <c r="A28" s="168" t="s">
        <v>265</v>
      </c>
      <c r="B28" s="151"/>
      <c r="C28" s="150" t="s">
        <v>233</v>
      </c>
      <c r="D28" s="152" t="s">
        <v>152</v>
      </c>
      <c r="E28" s="153">
        <v>10</v>
      </c>
      <c r="F28" s="154" t="s">
        <v>234</v>
      </c>
      <c r="G28" s="155" t="s">
        <v>235</v>
      </c>
      <c r="H28" s="154" t="s">
        <v>136</v>
      </c>
      <c r="I28" s="155">
        <v>40</v>
      </c>
      <c r="J28" s="155" t="str">
        <f>+G28&amp;"s"</f>
        <v>Pounds</v>
      </c>
    </row>
  </sheetData>
  <pageMargins left="0.7" right="0.7" top="0.75" bottom="0.75" header="0.3" footer="0.3"/>
  <pageSetup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D4D39-F883-4029-8739-FB1A620165B5}">
  <sheetPr>
    <tabColor rgb="FFFF0000"/>
    <pageSetUpPr fitToPage="1"/>
  </sheetPr>
  <dimension ref="A1:U28"/>
  <sheetViews>
    <sheetView zoomScale="90" zoomScaleNormal="90" workbookViewId="0">
      <selection activeCell="J1" sqref="J1"/>
    </sheetView>
  </sheetViews>
  <sheetFormatPr defaultRowHeight="12.75"/>
  <cols>
    <col min="1" max="1" width="121.28515625" style="134" customWidth="1"/>
    <col min="2" max="2" width="17.140625" style="134" bestFit="1" customWidth="1"/>
    <col min="3" max="3" width="14.5703125" style="134" customWidth="1"/>
    <col min="4" max="4" width="9.140625" style="134"/>
    <col min="5" max="5" width="14.140625" style="134" customWidth="1"/>
    <col min="6" max="6" width="6" style="134" customWidth="1"/>
    <col min="7" max="7" width="11.5703125" style="134" bestFit="1" customWidth="1"/>
    <col min="8" max="9" width="9.140625" style="134"/>
    <col min="10" max="10" width="16" style="134" customWidth="1"/>
    <col min="11" max="16384" width="9.140625" style="134"/>
  </cols>
  <sheetData>
    <row r="1" spans="1:21" ht="25.5" customHeight="1" thickTop="1" thickBot="1">
      <c r="A1" s="128" t="s">
        <v>266</v>
      </c>
      <c r="B1" s="129"/>
      <c r="C1" s="130"/>
      <c r="D1" s="131"/>
      <c r="E1" s="132" t="s">
        <v>221</v>
      </c>
      <c r="F1" s="131"/>
      <c r="G1" s="130"/>
      <c r="H1" s="130"/>
      <c r="I1" s="133"/>
    </row>
    <row r="2" spans="1:21" ht="25.5" customHeight="1" thickTop="1">
      <c r="A2" s="135" t="s">
        <v>222</v>
      </c>
      <c r="B2" s="136" t="s">
        <v>223</v>
      </c>
      <c r="C2" s="176" t="s">
        <v>267</v>
      </c>
      <c r="D2" s="140"/>
      <c r="E2" s="139" t="s">
        <v>224</v>
      </c>
      <c r="F2" s="140"/>
      <c r="G2" s="140"/>
      <c r="H2" s="140"/>
      <c r="I2" s="140"/>
      <c r="J2" s="140"/>
    </row>
    <row r="3" spans="1:21" ht="24.75">
      <c r="A3" s="141" t="s">
        <v>268</v>
      </c>
      <c r="B3" s="142" t="s">
        <v>226</v>
      </c>
      <c r="C3" s="177" t="s">
        <v>269</v>
      </c>
      <c r="D3" s="144"/>
      <c r="E3" s="143" t="s">
        <v>227</v>
      </c>
      <c r="F3" s="144"/>
      <c r="G3" s="144"/>
      <c r="H3" s="144"/>
      <c r="I3" s="144"/>
      <c r="J3" s="144"/>
    </row>
    <row r="4" spans="1:21" ht="22.5">
      <c r="A4" s="145"/>
      <c r="B4" s="146" t="s">
        <v>165</v>
      </c>
      <c r="C4" s="167" t="s">
        <v>228</v>
      </c>
      <c r="D4" s="146" t="s">
        <v>152</v>
      </c>
      <c r="E4" s="148" t="s">
        <v>229</v>
      </c>
      <c r="F4" s="148" t="s">
        <v>230</v>
      </c>
      <c r="G4" s="148" t="s">
        <v>231</v>
      </c>
      <c r="K4" s="149"/>
    </row>
    <row r="5" spans="1:21" ht="19.5">
      <c r="A5" s="150" t="s">
        <v>232</v>
      </c>
      <c r="B5" s="178">
        <f>+E5*I5</f>
        <v>1000</v>
      </c>
      <c r="C5" s="150" t="s">
        <v>233</v>
      </c>
      <c r="D5" s="152" t="s">
        <v>152</v>
      </c>
      <c r="E5" s="153">
        <v>10</v>
      </c>
      <c r="F5" s="154" t="s">
        <v>234</v>
      </c>
      <c r="G5" s="155" t="s">
        <v>235</v>
      </c>
      <c r="H5" s="154" t="s">
        <v>136</v>
      </c>
      <c r="I5" s="155">
        <v>100</v>
      </c>
      <c r="J5" s="155" t="str">
        <f t="shared" ref="J5:J12" si="0">+G5&amp;"s"</f>
        <v>Pounds</v>
      </c>
      <c r="K5" s="156"/>
      <c r="L5" s="156"/>
      <c r="M5" s="156"/>
      <c r="N5" s="156"/>
      <c r="O5" s="156"/>
      <c r="P5" s="156"/>
      <c r="Q5" s="156"/>
      <c r="R5" s="156"/>
      <c r="S5" s="156"/>
      <c r="T5" s="156"/>
      <c r="U5" s="156"/>
    </row>
    <row r="6" spans="1:21" ht="19.5">
      <c r="A6" s="150" t="s">
        <v>236</v>
      </c>
      <c r="B6" s="157">
        <v>1000</v>
      </c>
      <c r="C6" s="150" t="s">
        <v>233</v>
      </c>
      <c r="D6" s="152" t="s">
        <v>152</v>
      </c>
      <c r="E6" s="179">
        <f>+B6/I6</f>
        <v>10</v>
      </c>
      <c r="F6" s="154" t="s">
        <v>234</v>
      </c>
      <c r="G6" s="155" t="s">
        <v>235</v>
      </c>
      <c r="H6" s="154" t="s">
        <v>136</v>
      </c>
      <c r="I6" s="155">
        <v>100</v>
      </c>
      <c r="J6" s="155" t="str">
        <f t="shared" si="0"/>
        <v>Pounds</v>
      </c>
      <c r="K6" s="156"/>
      <c r="L6" s="156"/>
      <c r="M6" s="156"/>
      <c r="N6" s="156"/>
      <c r="O6" s="156"/>
      <c r="P6" s="156"/>
      <c r="Q6" s="156"/>
      <c r="R6" s="156"/>
      <c r="S6" s="156"/>
      <c r="T6" s="156"/>
      <c r="U6" s="156"/>
    </row>
    <row r="7" spans="1:21" ht="19.5">
      <c r="A7" s="150" t="s">
        <v>237</v>
      </c>
      <c r="B7" s="157">
        <v>1000</v>
      </c>
      <c r="C7" s="150" t="s">
        <v>233</v>
      </c>
      <c r="D7" s="152" t="s">
        <v>152</v>
      </c>
      <c r="E7" s="153">
        <v>10</v>
      </c>
      <c r="F7" s="154" t="s">
        <v>234</v>
      </c>
      <c r="G7" s="155" t="s">
        <v>235</v>
      </c>
      <c r="H7" s="154" t="s">
        <v>136</v>
      </c>
      <c r="I7" s="180">
        <f>+B7/E7</f>
        <v>100</v>
      </c>
      <c r="J7" s="155" t="str">
        <f t="shared" si="0"/>
        <v>Pounds</v>
      </c>
      <c r="K7" s="156"/>
      <c r="L7" s="156"/>
      <c r="M7" s="156"/>
      <c r="N7" s="156"/>
      <c r="O7" s="156"/>
      <c r="P7" s="156"/>
      <c r="Q7" s="156"/>
      <c r="R7" s="156"/>
      <c r="S7" s="156"/>
      <c r="T7" s="156"/>
      <c r="U7" s="156"/>
    </row>
    <row r="8" spans="1:21" ht="19.5">
      <c r="A8" s="150" t="s">
        <v>238</v>
      </c>
      <c r="B8" s="178">
        <f>+E8*I8</f>
        <v>750</v>
      </c>
      <c r="C8" s="150" t="s">
        <v>129</v>
      </c>
      <c r="D8" s="152" t="s">
        <v>152</v>
      </c>
      <c r="E8" s="153">
        <v>25</v>
      </c>
      <c r="F8" s="154" t="s">
        <v>234</v>
      </c>
      <c r="G8" s="155" t="s">
        <v>239</v>
      </c>
      <c r="H8" s="154" t="s">
        <v>136</v>
      </c>
      <c r="I8" s="155">
        <v>30</v>
      </c>
      <c r="J8" s="155" t="str">
        <f t="shared" si="0"/>
        <v>Dinners</v>
      </c>
      <c r="K8" s="156"/>
      <c r="L8" s="156"/>
      <c r="M8" s="156"/>
      <c r="N8" s="156"/>
      <c r="O8" s="156"/>
      <c r="P8" s="156"/>
      <c r="Q8" s="156"/>
      <c r="R8" s="156"/>
      <c r="S8" s="156"/>
      <c r="T8" s="156"/>
      <c r="U8" s="156"/>
    </row>
    <row r="9" spans="1:21" ht="19.5">
      <c r="A9" s="150" t="s">
        <v>240</v>
      </c>
      <c r="B9" s="157">
        <v>750</v>
      </c>
      <c r="C9" s="150" t="s">
        <v>129</v>
      </c>
      <c r="D9" s="152" t="s">
        <v>152</v>
      </c>
      <c r="E9" s="179">
        <f>+B9/I9</f>
        <v>25</v>
      </c>
      <c r="F9" s="154" t="s">
        <v>234</v>
      </c>
      <c r="G9" s="155" t="s">
        <v>239</v>
      </c>
      <c r="H9" s="154" t="s">
        <v>136</v>
      </c>
      <c r="I9" s="155">
        <v>30</v>
      </c>
      <c r="J9" s="155" t="str">
        <f t="shared" si="0"/>
        <v>Dinners</v>
      </c>
      <c r="K9" s="156"/>
      <c r="L9" s="156"/>
      <c r="M9" s="156"/>
      <c r="N9" s="156"/>
      <c r="O9" s="156"/>
      <c r="P9" s="156"/>
      <c r="Q9" s="156"/>
      <c r="R9" s="156"/>
      <c r="S9" s="156"/>
      <c r="T9" s="156"/>
      <c r="U9" s="156"/>
    </row>
    <row r="10" spans="1:21" ht="19.5">
      <c r="A10" s="150" t="s">
        <v>241</v>
      </c>
      <c r="B10" s="157">
        <v>750</v>
      </c>
      <c r="C10" s="150" t="s">
        <v>129</v>
      </c>
      <c r="D10" s="152" t="s">
        <v>152</v>
      </c>
      <c r="E10" s="153">
        <v>25</v>
      </c>
      <c r="F10" s="154" t="s">
        <v>234</v>
      </c>
      <c r="G10" s="155" t="s">
        <v>239</v>
      </c>
      <c r="H10" s="154" t="s">
        <v>136</v>
      </c>
      <c r="I10" s="180">
        <f>+B10/E10</f>
        <v>30</v>
      </c>
      <c r="J10" s="155" t="str">
        <f t="shared" si="0"/>
        <v>Dinners</v>
      </c>
      <c r="K10" s="156"/>
      <c r="L10" s="156"/>
      <c r="M10" s="156"/>
      <c r="N10" s="156"/>
      <c r="O10" s="156"/>
      <c r="P10" s="156"/>
      <c r="Q10" s="156"/>
      <c r="R10" s="156"/>
      <c r="S10" s="156"/>
      <c r="T10" s="156"/>
      <c r="U10" s="156"/>
    </row>
    <row r="11" spans="1:21" ht="19.5">
      <c r="A11" s="150" t="s">
        <v>242</v>
      </c>
      <c r="B11" s="180">
        <f>+E11*I11</f>
        <v>60</v>
      </c>
      <c r="C11" s="155" t="s">
        <v>243</v>
      </c>
      <c r="D11" s="152" t="s">
        <v>152</v>
      </c>
      <c r="E11" s="155">
        <v>2</v>
      </c>
      <c r="F11" s="154" t="s">
        <v>234</v>
      </c>
      <c r="G11" s="155" t="s">
        <v>239</v>
      </c>
      <c r="H11" s="154" t="s">
        <v>136</v>
      </c>
      <c r="I11" s="155">
        <v>30</v>
      </c>
      <c r="J11" s="155" t="str">
        <f t="shared" si="0"/>
        <v>Dinners</v>
      </c>
      <c r="K11" s="156"/>
      <c r="L11" s="156"/>
      <c r="M11" s="156"/>
      <c r="N11" s="156"/>
      <c r="O11" s="156"/>
      <c r="P11" s="156"/>
      <c r="Q11" s="156"/>
      <c r="R11" s="156"/>
      <c r="S11" s="156"/>
      <c r="T11" s="156"/>
      <c r="U11" s="156"/>
    </row>
    <row r="12" spans="1:21" ht="19.5">
      <c r="A12" s="150" t="s">
        <v>244</v>
      </c>
      <c r="B12" s="178">
        <f>+E12*I12</f>
        <v>600</v>
      </c>
      <c r="C12" s="150" t="s">
        <v>233</v>
      </c>
      <c r="D12" s="152" t="s">
        <v>152</v>
      </c>
      <c r="E12" s="153">
        <v>10</v>
      </c>
      <c r="F12" s="154" t="s">
        <v>234</v>
      </c>
      <c r="G12" s="155" t="s">
        <v>235</v>
      </c>
      <c r="H12" s="154" t="s">
        <v>136</v>
      </c>
      <c r="I12" s="155">
        <v>60</v>
      </c>
      <c r="J12" s="155" t="str">
        <f t="shared" si="0"/>
        <v>Pounds</v>
      </c>
      <c r="K12" s="156"/>
      <c r="L12" s="156"/>
      <c r="M12" s="156"/>
      <c r="N12" s="156"/>
      <c r="O12" s="156"/>
      <c r="P12" s="156"/>
      <c r="Q12" s="156"/>
      <c r="R12" s="156"/>
      <c r="S12" s="156"/>
      <c r="T12" s="156"/>
      <c r="U12" s="156"/>
    </row>
    <row r="13" spans="1:21" ht="19.5">
      <c r="A13" s="150" t="s">
        <v>245</v>
      </c>
      <c r="B13" s="178">
        <v>100</v>
      </c>
      <c r="C13" s="150" t="s">
        <v>233</v>
      </c>
      <c r="D13" s="180"/>
      <c r="E13" s="152" t="s">
        <v>246</v>
      </c>
      <c r="F13" s="155"/>
      <c r="G13" s="155"/>
      <c r="H13" s="155"/>
      <c r="I13" s="152" t="s">
        <v>246</v>
      </c>
      <c r="J13" s="180" t="s">
        <v>270</v>
      </c>
      <c r="K13" s="156"/>
      <c r="L13" s="156"/>
      <c r="M13" s="156"/>
      <c r="N13" s="156"/>
      <c r="O13" s="156"/>
      <c r="P13" s="156"/>
      <c r="Q13" s="156"/>
      <c r="R13" s="156"/>
      <c r="S13" s="156"/>
      <c r="T13" s="156"/>
      <c r="U13" s="156"/>
    </row>
    <row r="14" spans="1:21" ht="19.5">
      <c r="A14" s="160"/>
      <c r="B14" s="156"/>
      <c r="C14" s="156"/>
      <c r="D14" s="156"/>
      <c r="E14" s="156"/>
      <c r="F14" s="156"/>
      <c r="G14" s="156"/>
      <c r="H14" s="156"/>
      <c r="I14" s="156"/>
      <c r="J14" s="156"/>
      <c r="K14" s="156"/>
      <c r="L14" s="156"/>
      <c r="M14" s="156"/>
      <c r="N14" s="156"/>
      <c r="O14" s="156"/>
      <c r="P14" s="156"/>
      <c r="Q14" s="156"/>
      <c r="R14" s="156"/>
      <c r="S14" s="156"/>
      <c r="T14" s="156"/>
      <c r="U14" s="156"/>
    </row>
    <row r="15" spans="1:21" ht="19.5">
      <c r="A15" s="161" t="s">
        <v>247</v>
      </c>
      <c r="B15" s="160"/>
      <c r="C15" s="148" t="s">
        <v>248</v>
      </c>
      <c r="D15" s="160"/>
      <c r="E15" s="160"/>
      <c r="F15" s="160"/>
      <c r="G15" s="160"/>
      <c r="H15" s="160"/>
      <c r="I15" s="160"/>
      <c r="J15" s="160"/>
      <c r="K15" s="156"/>
      <c r="L15" s="156"/>
      <c r="M15" s="156"/>
      <c r="N15" s="156"/>
      <c r="O15" s="156"/>
      <c r="P15" s="156"/>
      <c r="Q15" s="156"/>
      <c r="R15" s="156"/>
      <c r="S15" s="156"/>
      <c r="T15" s="156"/>
      <c r="U15" s="156"/>
    </row>
    <row r="16" spans="1:21" ht="19.5">
      <c r="A16" s="162" t="s">
        <v>129</v>
      </c>
      <c r="B16" s="181">
        <f>+B8</f>
        <v>750</v>
      </c>
      <c r="C16" s="160" t="s">
        <v>249</v>
      </c>
      <c r="D16" s="160"/>
      <c r="E16" s="160"/>
      <c r="F16" s="160"/>
      <c r="G16" s="160"/>
      <c r="H16" s="160"/>
      <c r="I16" s="160"/>
      <c r="J16" s="160"/>
      <c r="K16" s="156"/>
      <c r="L16" s="156"/>
      <c r="M16" s="156"/>
      <c r="N16" s="156"/>
      <c r="O16" s="156"/>
      <c r="P16" s="156"/>
      <c r="Q16" s="156"/>
      <c r="R16" s="156"/>
      <c r="S16" s="156"/>
      <c r="T16" s="156"/>
      <c r="U16" s="156"/>
    </row>
    <row r="17" spans="1:21" ht="21.75">
      <c r="A17" s="162" t="s">
        <v>250</v>
      </c>
      <c r="B17" s="182">
        <f>+B12</f>
        <v>600</v>
      </c>
      <c r="C17" s="160" t="s">
        <v>251</v>
      </c>
      <c r="D17" s="160"/>
      <c r="E17" s="160"/>
      <c r="F17" s="160"/>
      <c r="G17" s="160"/>
      <c r="H17" s="160"/>
      <c r="I17" s="160"/>
      <c r="J17" s="160"/>
      <c r="K17" s="156"/>
      <c r="L17" s="156"/>
      <c r="M17" s="156"/>
      <c r="N17" s="156"/>
      <c r="O17" s="156"/>
      <c r="P17" s="156"/>
      <c r="Q17" s="156"/>
      <c r="R17" s="156"/>
      <c r="S17" s="156"/>
      <c r="T17" s="156"/>
      <c r="U17" s="156"/>
    </row>
    <row r="18" spans="1:21" ht="19.5">
      <c r="A18" s="162" t="s">
        <v>80</v>
      </c>
      <c r="B18" s="181">
        <f>+B16-B17</f>
        <v>150</v>
      </c>
      <c r="C18" s="160" t="s">
        <v>252</v>
      </c>
      <c r="D18" s="160"/>
      <c r="E18" s="160"/>
      <c r="F18" s="160"/>
      <c r="G18" s="160"/>
      <c r="H18" s="160"/>
      <c r="I18" s="160"/>
      <c r="J18" s="160"/>
    </row>
    <row r="19" spans="1:21" ht="19.5">
      <c r="A19" s="162" t="s">
        <v>253</v>
      </c>
      <c r="B19" s="183">
        <f>+B18/B16</f>
        <v>0.2</v>
      </c>
      <c r="C19" s="160" t="s">
        <v>254</v>
      </c>
      <c r="D19" s="160"/>
      <c r="E19" s="160"/>
      <c r="F19" s="160"/>
      <c r="G19" s="160"/>
      <c r="H19" s="160"/>
      <c r="I19" s="160"/>
      <c r="J19" s="160"/>
    </row>
    <row r="20" spans="1:21" ht="21.75">
      <c r="A20" s="162" t="s">
        <v>137</v>
      </c>
      <c r="B20" s="182">
        <f>+B13</f>
        <v>100</v>
      </c>
      <c r="C20" s="160" t="s">
        <v>255</v>
      </c>
      <c r="D20" s="160"/>
      <c r="E20" s="160"/>
      <c r="F20" s="160"/>
      <c r="G20" s="160"/>
      <c r="H20" s="160"/>
      <c r="I20" s="160"/>
      <c r="J20" s="160"/>
    </row>
    <row r="21" spans="1:21" ht="21.75">
      <c r="A21" s="162" t="s">
        <v>140</v>
      </c>
      <c r="B21" s="184">
        <f>+B18-B20</f>
        <v>50</v>
      </c>
      <c r="C21" s="160" t="s">
        <v>256</v>
      </c>
      <c r="D21" s="160"/>
      <c r="E21" s="160"/>
      <c r="F21" s="160"/>
      <c r="G21" s="160"/>
      <c r="H21" s="160"/>
      <c r="I21" s="160"/>
      <c r="J21" s="160"/>
    </row>
    <row r="22" spans="1:21" ht="19.5">
      <c r="A22" s="162"/>
      <c r="B22" s="160"/>
      <c r="C22" s="160"/>
      <c r="D22" s="160"/>
      <c r="E22" s="160"/>
      <c r="F22" s="160"/>
      <c r="G22" s="160"/>
      <c r="H22" s="160"/>
      <c r="I22" s="160"/>
      <c r="J22" s="160"/>
    </row>
    <row r="23" spans="1:21" ht="19.5">
      <c r="A23" s="161" t="s">
        <v>257</v>
      </c>
      <c r="B23" s="148" t="s">
        <v>258</v>
      </c>
    </row>
    <row r="24" spans="1:21" ht="19.5">
      <c r="A24" s="162" t="s">
        <v>259</v>
      </c>
      <c r="B24" s="146" t="s">
        <v>165</v>
      </c>
      <c r="C24" s="167" t="s">
        <v>228</v>
      </c>
      <c r="D24" s="146" t="s">
        <v>152</v>
      </c>
      <c r="E24" s="148" t="s">
        <v>229</v>
      </c>
      <c r="F24" s="148" t="s">
        <v>230</v>
      </c>
      <c r="G24" s="148" t="s">
        <v>231</v>
      </c>
      <c r="H24" s="167" t="s">
        <v>260</v>
      </c>
      <c r="I24" s="148" t="s">
        <v>261</v>
      </c>
      <c r="J24" s="148"/>
    </row>
    <row r="25" spans="1:21" ht="19.5">
      <c r="A25" s="168" t="s">
        <v>262</v>
      </c>
      <c r="B25" s="157">
        <f>+E25*I25</f>
        <v>0</v>
      </c>
      <c r="C25" s="150" t="s">
        <v>233</v>
      </c>
      <c r="D25" s="152" t="s">
        <v>152</v>
      </c>
      <c r="E25" s="153"/>
      <c r="F25" s="154" t="s">
        <v>234</v>
      </c>
      <c r="G25" s="155" t="s">
        <v>235</v>
      </c>
      <c r="H25" s="154" t="s">
        <v>136</v>
      </c>
      <c r="I25" s="155">
        <v>0</v>
      </c>
      <c r="J25" s="155" t="str">
        <f>+G25&amp;"s"</f>
        <v>Pounds</v>
      </c>
    </row>
    <row r="26" spans="1:21" ht="19.5">
      <c r="A26" s="168" t="s">
        <v>263</v>
      </c>
      <c r="B26" s="178">
        <f>+E26*I26</f>
        <v>1000</v>
      </c>
      <c r="C26" s="150" t="s">
        <v>233</v>
      </c>
      <c r="D26" s="152" t="s">
        <v>152</v>
      </c>
      <c r="E26" s="153">
        <v>10</v>
      </c>
      <c r="F26" s="154" t="s">
        <v>234</v>
      </c>
      <c r="G26" s="155" t="s">
        <v>235</v>
      </c>
      <c r="H26" s="154" t="s">
        <v>136</v>
      </c>
      <c r="I26" s="155">
        <v>100</v>
      </c>
      <c r="J26" s="155" t="str">
        <f>+G26&amp;"s"</f>
        <v>Pounds</v>
      </c>
    </row>
    <row r="27" spans="1:21" ht="19.5">
      <c r="A27" s="169" t="s">
        <v>264</v>
      </c>
      <c r="B27" s="185">
        <f>+E27*I27</f>
        <v>600</v>
      </c>
      <c r="C27" s="171" t="s">
        <v>233</v>
      </c>
      <c r="D27" s="172" t="s">
        <v>152</v>
      </c>
      <c r="E27" s="173">
        <v>10</v>
      </c>
      <c r="F27" s="174" t="s">
        <v>234</v>
      </c>
      <c r="G27" s="175" t="s">
        <v>235</v>
      </c>
      <c r="H27" s="174" t="s">
        <v>136</v>
      </c>
      <c r="I27" s="175">
        <v>60</v>
      </c>
      <c r="J27" s="175" t="str">
        <f>+G27&amp;"s"</f>
        <v>Pounds</v>
      </c>
    </row>
    <row r="28" spans="1:21" ht="19.5">
      <c r="A28" s="168" t="s">
        <v>265</v>
      </c>
      <c r="B28" s="178">
        <f>+B26-B27</f>
        <v>400</v>
      </c>
      <c r="C28" s="150" t="s">
        <v>233</v>
      </c>
      <c r="D28" s="152" t="s">
        <v>152</v>
      </c>
      <c r="E28" s="153">
        <v>10</v>
      </c>
      <c r="F28" s="154" t="s">
        <v>234</v>
      </c>
      <c r="G28" s="155" t="s">
        <v>235</v>
      </c>
      <c r="H28" s="154" t="s">
        <v>136</v>
      </c>
      <c r="I28" s="155">
        <f>+I26-I27</f>
        <v>40</v>
      </c>
      <c r="J28" s="155" t="str">
        <f>+G28&amp;"s"</f>
        <v>Pounds</v>
      </c>
    </row>
  </sheetData>
  <pageMargins left="0.7" right="0.7" top="0.75" bottom="0.75" header="0.3" footer="0.3"/>
  <pageSetup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209F1-479B-4B18-9A84-BCE29D575617}">
  <sheetPr>
    <tabColor rgb="FFFF0000"/>
    <pageSetUpPr fitToPage="1"/>
  </sheetPr>
  <dimension ref="A1:G26"/>
  <sheetViews>
    <sheetView zoomScale="93" zoomScaleNormal="93" workbookViewId="0">
      <selection activeCell="E10" sqref="E10"/>
    </sheetView>
  </sheetViews>
  <sheetFormatPr defaultRowHeight="15"/>
  <cols>
    <col min="1" max="1" width="35.85546875" style="46" customWidth="1"/>
    <col min="2" max="2" width="12.140625" style="46" bestFit="1" customWidth="1"/>
    <col min="3" max="3" width="19.140625" style="46" bestFit="1" customWidth="1"/>
    <col min="4" max="4" width="10" style="46" bestFit="1" customWidth="1"/>
    <col min="5" max="5" width="13" style="46" bestFit="1" customWidth="1"/>
    <col min="6" max="6" width="16.5703125" style="46" bestFit="1" customWidth="1"/>
    <col min="7" max="7" width="37" style="46" bestFit="1" customWidth="1"/>
    <col min="8" max="16384" width="9.140625" style="46"/>
  </cols>
  <sheetData>
    <row r="1" spans="1:7" ht="31.5">
      <c r="A1" s="45" t="s">
        <v>271</v>
      </c>
      <c r="D1" s="47" t="s">
        <v>272</v>
      </c>
      <c r="G1" s="48" t="s">
        <v>273</v>
      </c>
    </row>
    <row r="2" spans="1:7" ht="9.9499999999999993" customHeight="1">
      <c r="A2" s="49"/>
      <c r="B2" s="49"/>
      <c r="D2" s="49"/>
      <c r="G2" s="50"/>
    </row>
    <row r="3" spans="1:7" ht="19.5">
      <c r="A3" s="51"/>
      <c r="B3" s="51"/>
      <c r="C3" s="52" t="s">
        <v>274</v>
      </c>
      <c r="D3" s="53"/>
      <c r="E3" s="99" t="s">
        <v>275</v>
      </c>
      <c r="F3" s="100"/>
      <c r="G3" s="100"/>
    </row>
    <row r="4" spans="1:7" ht="19.5">
      <c r="A4" s="51"/>
      <c r="B4" s="51"/>
      <c r="C4" s="54" t="s">
        <v>276</v>
      </c>
      <c r="D4" s="53"/>
      <c r="E4" s="99" t="s">
        <v>277</v>
      </c>
      <c r="F4" s="100"/>
      <c r="G4" s="100"/>
    </row>
    <row r="5" spans="1:7">
      <c r="A5" s="51"/>
      <c r="B5" s="55" t="s">
        <v>229</v>
      </c>
      <c r="C5" s="51"/>
      <c r="D5" s="51"/>
      <c r="E5" s="55" t="s">
        <v>229</v>
      </c>
      <c r="F5" s="51"/>
      <c r="G5" s="51"/>
    </row>
    <row r="6" spans="1:7">
      <c r="A6" s="51"/>
      <c r="B6" s="55" t="s">
        <v>278</v>
      </c>
      <c r="C6" s="55" t="s">
        <v>165</v>
      </c>
      <c r="D6" s="56"/>
      <c r="E6" s="55" t="s">
        <v>278</v>
      </c>
      <c r="F6" s="55" t="s">
        <v>165</v>
      </c>
      <c r="G6" s="51"/>
    </row>
    <row r="7" spans="1:7" ht="19.5">
      <c r="A7" s="57" t="s">
        <v>279</v>
      </c>
      <c r="B7" s="58">
        <v>1</v>
      </c>
      <c r="C7" s="59">
        <v>10000</v>
      </c>
      <c r="D7" s="56"/>
      <c r="E7" s="58">
        <v>1</v>
      </c>
      <c r="F7" s="60">
        <v>10000</v>
      </c>
      <c r="G7" s="101" t="s">
        <v>280</v>
      </c>
    </row>
    <row r="8" spans="1:7" ht="19.5">
      <c r="A8" s="52" t="s">
        <v>281</v>
      </c>
      <c r="B8" s="61">
        <v>10</v>
      </c>
      <c r="C8" s="62">
        <v>100000</v>
      </c>
      <c r="D8" s="56"/>
      <c r="E8" s="63">
        <v>10</v>
      </c>
      <c r="F8" s="64">
        <v>100000</v>
      </c>
      <c r="G8" s="102" t="s">
        <v>281</v>
      </c>
    </row>
    <row r="9" spans="1:7">
      <c r="A9" s="65"/>
      <c r="B9" s="66"/>
      <c r="C9" s="66"/>
      <c r="D9" s="56"/>
      <c r="E9" s="66"/>
      <c r="F9" s="64"/>
      <c r="G9" s="100"/>
    </row>
    <row r="10" spans="1:7">
      <c r="A10" s="67" t="s">
        <v>161</v>
      </c>
      <c r="B10" s="61">
        <v>3</v>
      </c>
      <c r="C10" s="62">
        <v>30000</v>
      </c>
      <c r="D10" s="56"/>
      <c r="E10" s="63">
        <v>3</v>
      </c>
      <c r="F10" s="64">
        <v>30000</v>
      </c>
      <c r="G10" s="103" t="s">
        <v>161</v>
      </c>
    </row>
    <row r="11" spans="1:7">
      <c r="A11" s="67" t="s">
        <v>162</v>
      </c>
      <c r="B11" s="61">
        <v>1.5</v>
      </c>
      <c r="C11" s="62">
        <v>15000</v>
      </c>
      <c r="D11" s="56"/>
      <c r="E11" s="63">
        <v>1.5</v>
      </c>
      <c r="F11" s="64">
        <v>15000</v>
      </c>
      <c r="G11" s="103" t="s">
        <v>162</v>
      </c>
    </row>
    <row r="12" spans="1:7">
      <c r="A12" s="67" t="s">
        <v>282</v>
      </c>
      <c r="B12" s="61">
        <v>0.3</v>
      </c>
      <c r="C12" s="62">
        <v>3000</v>
      </c>
      <c r="D12" s="56"/>
      <c r="E12" s="63">
        <v>0.3</v>
      </c>
      <c r="F12" s="64">
        <v>3000</v>
      </c>
      <c r="G12" s="103" t="s">
        <v>282</v>
      </c>
    </row>
    <row r="13" spans="1:7" ht="19.5">
      <c r="A13" s="68" t="s">
        <v>283</v>
      </c>
      <c r="B13" s="69">
        <v>0.2</v>
      </c>
      <c r="C13" s="70">
        <v>2000</v>
      </c>
      <c r="D13" s="56"/>
      <c r="E13" s="71">
        <v>1.2</v>
      </c>
      <c r="F13" s="72">
        <v>12000</v>
      </c>
      <c r="G13" s="104" t="s">
        <v>284</v>
      </c>
    </row>
    <row r="14" spans="1:7" ht="19.5">
      <c r="A14" s="52" t="s">
        <v>78</v>
      </c>
      <c r="B14" s="61">
        <v>5</v>
      </c>
      <c r="C14" s="64">
        <v>50000</v>
      </c>
      <c r="D14" s="56"/>
      <c r="E14" s="66">
        <v>6</v>
      </c>
      <c r="F14" s="64">
        <v>60000</v>
      </c>
      <c r="G14" s="102" t="s">
        <v>285</v>
      </c>
    </row>
    <row r="15" spans="1:7" ht="19.5">
      <c r="A15" s="52" t="s">
        <v>253</v>
      </c>
      <c r="B15" s="66">
        <v>5</v>
      </c>
      <c r="C15" s="64">
        <v>50000</v>
      </c>
      <c r="D15" s="56"/>
      <c r="E15" s="66">
        <v>4</v>
      </c>
      <c r="F15" s="64">
        <v>40000</v>
      </c>
      <c r="G15" s="102" t="s">
        <v>286</v>
      </c>
    </row>
    <row r="16" spans="1:7" ht="15.75">
      <c r="A16" s="79" t="s">
        <v>287</v>
      </c>
      <c r="B16" s="73">
        <v>0.5</v>
      </c>
      <c r="C16" s="73">
        <v>0.5</v>
      </c>
      <c r="D16" s="56"/>
      <c r="E16" s="73">
        <v>0.4</v>
      </c>
      <c r="F16" s="73">
        <v>0.4</v>
      </c>
      <c r="G16" s="105" t="s">
        <v>288</v>
      </c>
    </row>
    <row r="17" spans="1:7">
      <c r="A17" s="67"/>
      <c r="B17" s="74"/>
      <c r="C17" s="56"/>
      <c r="D17" s="56"/>
      <c r="E17" s="56"/>
      <c r="F17" s="73"/>
      <c r="G17" s="100"/>
    </row>
    <row r="18" spans="1:7">
      <c r="A18" s="67" t="s">
        <v>284</v>
      </c>
      <c r="B18" s="61">
        <v>1.2</v>
      </c>
      <c r="C18" s="62">
        <v>12000</v>
      </c>
      <c r="D18" s="56"/>
      <c r="E18" s="61">
        <v>0.2</v>
      </c>
      <c r="F18" s="75">
        <v>2000</v>
      </c>
      <c r="G18" s="103" t="s">
        <v>283</v>
      </c>
    </row>
    <row r="19" spans="1:7">
      <c r="A19" s="67" t="s">
        <v>289</v>
      </c>
      <c r="B19" s="61">
        <v>0.4</v>
      </c>
      <c r="C19" s="62">
        <v>4000</v>
      </c>
      <c r="D19" s="56"/>
      <c r="E19" s="61">
        <v>0.4</v>
      </c>
      <c r="F19" s="75">
        <v>4000</v>
      </c>
      <c r="G19" s="103" t="s">
        <v>289</v>
      </c>
    </row>
    <row r="20" spans="1:7">
      <c r="A20" s="67" t="s">
        <v>290</v>
      </c>
      <c r="B20" s="61">
        <v>1</v>
      </c>
      <c r="C20" s="62">
        <v>10000</v>
      </c>
      <c r="D20" s="56"/>
      <c r="E20" s="61">
        <v>1</v>
      </c>
      <c r="F20" s="75">
        <v>10000</v>
      </c>
      <c r="G20" s="103" t="s">
        <v>290</v>
      </c>
    </row>
    <row r="21" spans="1:7" ht="19.5">
      <c r="A21" s="67" t="s">
        <v>291</v>
      </c>
      <c r="B21" s="61">
        <v>0.4</v>
      </c>
      <c r="C21" s="70">
        <v>4000</v>
      </c>
      <c r="D21" s="56"/>
      <c r="E21" s="61">
        <v>0.4</v>
      </c>
      <c r="F21" s="75">
        <v>4000</v>
      </c>
      <c r="G21" s="103" t="s">
        <v>291</v>
      </c>
    </row>
    <row r="22" spans="1:7" ht="19.5">
      <c r="A22" s="52" t="s">
        <v>292</v>
      </c>
      <c r="B22" s="76">
        <v>3</v>
      </c>
      <c r="C22" s="77">
        <v>30000</v>
      </c>
      <c r="D22" s="56"/>
      <c r="E22" s="76">
        <v>2</v>
      </c>
      <c r="F22" s="77">
        <v>20000</v>
      </c>
      <c r="G22" s="102" t="s">
        <v>293</v>
      </c>
    </row>
    <row r="23" spans="1:7" ht="19.5">
      <c r="A23" s="52" t="s">
        <v>140</v>
      </c>
      <c r="B23" s="78">
        <v>2</v>
      </c>
      <c r="C23" s="72">
        <v>20000</v>
      </c>
      <c r="D23" s="56"/>
      <c r="E23" s="78">
        <v>2</v>
      </c>
      <c r="F23" s="72">
        <v>20000</v>
      </c>
      <c r="G23" s="102" t="s">
        <v>140</v>
      </c>
    </row>
    <row r="25" spans="1:7">
      <c r="A25" s="46" t="s">
        <v>219</v>
      </c>
    </row>
    <row r="26" spans="1:7">
      <c r="A26" s="92"/>
    </row>
  </sheetData>
  <printOptions gridLines="1"/>
  <pageMargins left="0.7" right="0.7" top="0.75" bottom="0.75" header="0.3" footer="0.3"/>
  <pageSetup scale="85" orientation="landscape" horizontalDpi="360" verticalDpi="36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BBE3F-3651-4A2B-883B-59BDFEA6908F}">
  <sheetPr>
    <tabColor rgb="FFFF0000"/>
    <pageSetUpPr fitToPage="1"/>
  </sheetPr>
  <dimension ref="A1:T24"/>
  <sheetViews>
    <sheetView workbookViewId="0">
      <selection activeCell="F5" sqref="F5"/>
    </sheetView>
  </sheetViews>
  <sheetFormatPr defaultRowHeight="12.75"/>
  <cols>
    <col min="1" max="1" width="33" style="303" customWidth="1"/>
    <col min="2" max="2" width="10.42578125" style="303" bestFit="1" customWidth="1"/>
    <col min="3" max="3" width="13" style="303" bestFit="1" customWidth="1"/>
    <col min="4" max="5" width="9.140625" style="303"/>
    <col min="6" max="6" width="12.42578125" style="303" bestFit="1" customWidth="1"/>
    <col min="7" max="8" width="9.140625" style="303"/>
    <col min="9" max="9" width="11.7109375" style="303" customWidth="1"/>
    <col min="10" max="11" width="9.140625" style="303"/>
    <col min="12" max="12" width="12.85546875" style="303" customWidth="1"/>
    <col min="13" max="13" width="9.140625" style="303"/>
    <col min="14" max="14" width="10.7109375" style="303" customWidth="1"/>
    <col min="15" max="15" width="13.28515625" style="303" customWidth="1"/>
    <col min="16" max="16" width="9.140625" style="303"/>
    <col min="17" max="17" width="9.42578125" style="303" bestFit="1" customWidth="1"/>
    <col min="18" max="18" width="13.85546875" style="303" customWidth="1"/>
    <col min="19" max="16384" width="9.140625" style="303"/>
  </cols>
  <sheetData>
    <row r="1" spans="1:20" ht="23.25">
      <c r="A1" s="302" t="s">
        <v>294</v>
      </c>
    </row>
    <row r="3" spans="1:20" ht="27.75">
      <c r="B3" s="304" t="s">
        <v>295</v>
      </c>
      <c r="D3" s="305"/>
      <c r="E3" s="304" t="s">
        <v>296</v>
      </c>
      <c r="F3" s="305"/>
      <c r="G3" s="305"/>
      <c r="H3" s="304" t="s">
        <v>297</v>
      </c>
      <c r="I3" s="305"/>
      <c r="J3" s="305"/>
      <c r="K3" s="304" t="s">
        <v>298</v>
      </c>
      <c r="L3" s="305"/>
      <c r="M3" s="305"/>
      <c r="N3" s="304" t="s">
        <v>299</v>
      </c>
      <c r="O3" s="305"/>
      <c r="P3" s="305"/>
      <c r="Q3" s="304" t="s">
        <v>300</v>
      </c>
      <c r="R3" s="305"/>
      <c r="S3" s="305"/>
      <c r="T3" s="305"/>
    </row>
    <row r="4" spans="1:20" ht="27.75">
      <c r="A4" s="306" t="s">
        <v>301</v>
      </c>
      <c r="B4" s="307">
        <v>1</v>
      </c>
      <c r="C4" s="308">
        <v>100</v>
      </c>
      <c r="D4" s="305"/>
      <c r="E4" s="307">
        <v>1</v>
      </c>
      <c r="F4" s="308">
        <v>30</v>
      </c>
      <c r="G4" s="305"/>
      <c r="H4" s="307">
        <v>1</v>
      </c>
      <c r="I4" s="308">
        <v>50</v>
      </c>
      <c r="J4" s="305"/>
      <c r="K4" s="307">
        <v>1</v>
      </c>
      <c r="L4" s="308">
        <v>100</v>
      </c>
      <c r="M4" s="305"/>
      <c r="N4" s="307">
        <v>1</v>
      </c>
      <c r="O4" s="308">
        <v>200</v>
      </c>
      <c r="P4" s="305"/>
      <c r="Q4" s="307">
        <v>1</v>
      </c>
      <c r="R4" s="308">
        <v>100</v>
      </c>
      <c r="S4" s="305"/>
      <c r="T4" s="305"/>
    </row>
    <row r="5" spans="1:20" ht="27.75">
      <c r="A5" s="306" t="s">
        <v>129</v>
      </c>
      <c r="B5" s="309">
        <v>10</v>
      </c>
      <c r="C5" s="310">
        <f>+B5*C$4</f>
        <v>1000</v>
      </c>
      <c r="D5" s="305"/>
      <c r="E5" s="309">
        <v>10</v>
      </c>
      <c r="F5" s="310"/>
      <c r="G5" s="305"/>
      <c r="H5" s="309"/>
      <c r="I5" s="310">
        <v>750</v>
      </c>
      <c r="J5" s="305"/>
      <c r="K5" s="309">
        <v>15</v>
      </c>
      <c r="L5" s="310">
        <v>1500</v>
      </c>
      <c r="M5" s="305"/>
      <c r="N5" s="309">
        <v>20</v>
      </c>
      <c r="O5" s="310">
        <v>4000</v>
      </c>
      <c r="P5" s="305"/>
      <c r="Q5" s="309"/>
      <c r="R5" s="310">
        <v>10000</v>
      </c>
      <c r="S5" s="305"/>
      <c r="T5" s="305"/>
    </row>
    <row r="6" spans="1:20" ht="27.75">
      <c r="A6" s="306" t="s">
        <v>78</v>
      </c>
      <c r="B6" s="311">
        <v>6</v>
      </c>
      <c r="C6" s="312">
        <f>+B6*C$4</f>
        <v>600</v>
      </c>
      <c r="D6" s="305"/>
      <c r="E6" s="311">
        <v>6</v>
      </c>
      <c r="F6" s="312"/>
      <c r="G6" s="305"/>
      <c r="H6" s="311">
        <v>10</v>
      </c>
      <c r="I6" s="312"/>
      <c r="J6" s="305"/>
      <c r="K6" s="311">
        <v>6</v>
      </c>
      <c r="L6" s="312"/>
      <c r="M6" s="305"/>
      <c r="N6" s="311"/>
      <c r="O6" s="312"/>
      <c r="P6" s="305"/>
      <c r="Q6" s="311"/>
      <c r="R6" s="312">
        <v>6000</v>
      </c>
      <c r="S6" s="305"/>
      <c r="T6" s="305"/>
    </row>
    <row r="7" spans="1:20" ht="27.75">
      <c r="A7" s="306" t="s">
        <v>80</v>
      </c>
      <c r="B7" s="309">
        <f>+B5-B6</f>
        <v>4</v>
      </c>
      <c r="C7" s="310">
        <f>+B7*C$4</f>
        <v>400</v>
      </c>
      <c r="D7" s="305"/>
      <c r="E7" s="309">
        <v>4</v>
      </c>
      <c r="F7" s="310">
        <v>120</v>
      </c>
      <c r="G7" s="305"/>
      <c r="H7" s="309"/>
      <c r="I7" s="310">
        <v>250</v>
      </c>
      <c r="J7" s="305"/>
      <c r="K7" s="309">
        <v>9</v>
      </c>
      <c r="L7" s="310"/>
      <c r="M7" s="305"/>
      <c r="N7" s="309">
        <v>20</v>
      </c>
      <c r="O7" s="310">
        <v>4000</v>
      </c>
      <c r="P7" s="305"/>
      <c r="Q7" s="309"/>
      <c r="R7" s="310">
        <v>4000</v>
      </c>
      <c r="S7" s="305"/>
      <c r="T7" s="305"/>
    </row>
    <row r="8" spans="1:20" s="316" customFormat="1" ht="27.75">
      <c r="A8" s="314" t="s">
        <v>253</v>
      </c>
      <c r="B8" s="126">
        <f>+B7/B5</f>
        <v>0.4</v>
      </c>
      <c r="C8" s="127">
        <f>+C7/C5</f>
        <v>0.4</v>
      </c>
      <c r="D8" s="315"/>
      <c r="E8" s="126">
        <v>0.4</v>
      </c>
      <c r="F8" s="127">
        <v>0.4</v>
      </c>
      <c r="G8" s="315"/>
      <c r="H8" s="126">
        <v>0.33333333333333331</v>
      </c>
      <c r="I8" s="127">
        <v>0.33333333333333331</v>
      </c>
      <c r="J8" s="315"/>
      <c r="K8" s="126"/>
      <c r="L8" s="127"/>
      <c r="M8" s="315"/>
      <c r="N8" s="126"/>
      <c r="O8" s="127"/>
      <c r="P8" s="315"/>
      <c r="Q8" s="126"/>
      <c r="R8" s="127">
        <v>0.4</v>
      </c>
      <c r="S8" s="315"/>
      <c r="T8" s="315"/>
    </row>
    <row r="9" spans="1:20" ht="27.75">
      <c r="A9" s="306" t="s">
        <v>137</v>
      </c>
      <c r="B9" s="309"/>
      <c r="C9" s="312">
        <v>300</v>
      </c>
      <c r="D9" s="305"/>
      <c r="E9" s="309"/>
      <c r="F9" s="312"/>
      <c r="G9" s="305"/>
      <c r="H9" s="309"/>
      <c r="I9" s="312">
        <v>100</v>
      </c>
      <c r="J9" s="305"/>
      <c r="K9" s="309"/>
      <c r="L9" s="312">
        <v>600</v>
      </c>
      <c r="M9" s="305"/>
      <c r="N9" s="309"/>
      <c r="O9" s="312">
        <v>1000</v>
      </c>
      <c r="P9" s="305"/>
      <c r="Q9" s="309"/>
      <c r="R9" s="312">
        <v>3000</v>
      </c>
      <c r="S9" s="305"/>
      <c r="T9" s="305"/>
    </row>
    <row r="10" spans="1:20" ht="27.75">
      <c r="A10" s="306" t="s">
        <v>302</v>
      </c>
      <c r="B10" s="309"/>
      <c r="C10" s="301">
        <f>+C7-C9</f>
        <v>100</v>
      </c>
      <c r="D10" s="305"/>
      <c r="E10" s="309"/>
      <c r="F10" s="301">
        <v>0</v>
      </c>
      <c r="G10" s="305"/>
      <c r="H10" s="309"/>
      <c r="I10" s="301"/>
      <c r="J10" s="305"/>
      <c r="K10" s="309"/>
      <c r="L10" s="301">
        <v>300</v>
      </c>
      <c r="M10" s="305"/>
      <c r="N10" s="309"/>
      <c r="O10" s="301">
        <v>3000</v>
      </c>
      <c r="P10" s="305"/>
      <c r="Q10" s="309"/>
      <c r="R10" s="301">
        <v>1000</v>
      </c>
      <c r="S10" s="305"/>
      <c r="T10" s="305"/>
    </row>
    <row r="11" spans="1:20" s="319" customFormat="1" ht="27.75">
      <c r="A11" s="314" t="s">
        <v>303</v>
      </c>
      <c r="B11" s="126"/>
      <c r="C11" s="127">
        <f>+C10/C5</f>
        <v>0.1</v>
      </c>
      <c r="D11" s="315"/>
      <c r="E11" s="126"/>
      <c r="F11" s="127">
        <v>0</v>
      </c>
      <c r="G11" s="315"/>
      <c r="H11" s="126"/>
      <c r="I11" s="127">
        <v>0.2</v>
      </c>
      <c r="J11" s="315"/>
      <c r="K11" s="126"/>
      <c r="L11" s="127"/>
      <c r="M11" s="315"/>
      <c r="N11" s="126"/>
      <c r="O11" s="127"/>
      <c r="P11" s="315"/>
      <c r="Q11" s="126"/>
      <c r="R11" s="127"/>
      <c r="S11" s="315"/>
      <c r="T11" s="315"/>
    </row>
    <row r="12" spans="1:20" ht="23.25">
      <c r="A12" s="306"/>
    </row>
    <row r="13" spans="1:20" ht="23.25">
      <c r="A13" s="306"/>
    </row>
    <row r="16" spans="1:20" ht="27.75">
      <c r="A16" s="313" t="s">
        <v>268</v>
      </c>
      <c r="B16" s="304" t="s">
        <v>295</v>
      </c>
      <c r="D16" s="305"/>
      <c r="E16" s="304" t="s">
        <v>296</v>
      </c>
      <c r="F16" s="305"/>
      <c r="G16" s="305"/>
      <c r="H16" s="304" t="s">
        <v>297</v>
      </c>
      <c r="I16" s="305"/>
      <c r="J16" s="305"/>
      <c r="K16" s="304" t="s">
        <v>298</v>
      </c>
      <c r="L16" s="305"/>
      <c r="M16" s="305"/>
      <c r="N16" s="304" t="s">
        <v>299</v>
      </c>
      <c r="O16" s="305"/>
      <c r="P16" s="305"/>
      <c r="Q16" s="304" t="s">
        <v>300</v>
      </c>
      <c r="R16" s="305"/>
    </row>
    <row r="17" spans="1:18" ht="27.75">
      <c r="A17" s="306" t="s">
        <v>301</v>
      </c>
      <c r="B17" s="307">
        <v>1</v>
      </c>
      <c r="C17" s="308">
        <v>100</v>
      </c>
      <c r="D17" s="305"/>
      <c r="E17" s="307">
        <v>1</v>
      </c>
      <c r="F17" s="308">
        <v>30</v>
      </c>
      <c r="G17" s="305"/>
      <c r="H17" s="307">
        <v>1</v>
      </c>
      <c r="I17" s="308">
        <v>50</v>
      </c>
      <c r="J17" s="305"/>
      <c r="K17" s="307">
        <v>1</v>
      </c>
      <c r="L17" s="308">
        <v>100</v>
      </c>
      <c r="M17" s="305"/>
      <c r="N17" s="307">
        <v>1</v>
      </c>
      <c r="O17" s="308">
        <v>200</v>
      </c>
      <c r="P17" s="305"/>
      <c r="Q17" s="307">
        <v>1</v>
      </c>
      <c r="R17" s="308">
        <v>100</v>
      </c>
    </row>
    <row r="18" spans="1:18" ht="27.75">
      <c r="A18" s="306" t="s">
        <v>129</v>
      </c>
      <c r="B18" s="309">
        <v>10</v>
      </c>
      <c r="C18" s="310">
        <f>+B18*C$4</f>
        <v>1000</v>
      </c>
      <c r="D18" s="305"/>
      <c r="E18" s="309">
        <v>10</v>
      </c>
      <c r="F18" s="310">
        <f>+E18*F$4</f>
        <v>300</v>
      </c>
      <c r="G18" s="305"/>
      <c r="H18" s="309">
        <v>15</v>
      </c>
      <c r="I18" s="310">
        <f>+H18*I$4</f>
        <v>750</v>
      </c>
      <c r="J18" s="305"/>
      <c r="K18" s="309">
        <v>15</v>
      </c>
      <c r="L18" s="310">
        <f>+K18*L$4</f>
        <v>1500</v>
      </c>
      <c r="M18" s="305"/>
      <c r="N18" s="309">
        <v>20</v>
      </c>
      <c r="O18" s="310">
        <f>+N18*O$4</f>
        <v>4000</v>
      </c>
      <c r="P18" s="305"/>
      <c r="Q18" s="309">
        <v>100</v>
      </c>
      <c r="R18" s="310">
        <f>+Q18*R$4</f>
        <v>10000</v>
      </c>
    </row>
    <row r="19" spans="1:18" ht="27.75">
      <c r="A19" s="306" t="s">
        <v>78</v>
      </c>
      <c r="B19" s="311">
        <v>6</v>
      </c>
      <c r="C19" s="312">
        <f>+B19*C$4</f>
        <v>600</v>
      </c>
      <c r="D19" s="305"/>
      <c r="E19" s="311">
        <v>6</v>
      </c>
      <c r="F19" s="312">
        <f>+E19*F$4</f>
        <v>180</v>
      </c>
      <c r="G19" s="305"/>
      <c r="H19" s="311">
        <v>10</v>
      </c>
      <c r="I19" s="312">
        <f>+H19*I$4</f>
        <v>500</v>
      </c>
      <c r="J19" s="305"/>
      <c r="K19" s="311">
        <v>6</v>
      </c>
      <c r="L19" s="312">
        <f>+K19*L$4</f>
        <v>600</v>
      </c>
      <c r="M19" s="305"/>
      <c r="N19" s="311">
        <v>0</v>
      </c>
      <c r="O19" s="312">
        <f>+N19*O$4</f>
        <v>0</v>
      </c>
      <c r="P19" s="305"/>
      <c r="Q19" s="311">
        <v>60</v>
      </c>
      <c r="R19" s="312">
        <f>+Q19*R$4</f>
        <v>6000</v>
      </c>
    </row>
    <row r="20" spans="1:18" ht="27.75">
      <c r="A20" s="306" t="s">
        <v>80</v>
      </c>
      <c r="B20" s="309">
        <f>+B18-B19</f>
        <v>4</v>
      </c>
      <c r="C20" s="310">
        <f>+B20*C$4</f>
        <v>400</v>
      </c>
      <c r="D20" s="305"/>
      <c r="E20" s="309">
        <f>+E18-E19</f>
        <v>4</v>
      </c>
      <c r="F20" s="310">
        <f>+E20*F$4</f>
        <v>120</v>
      </c>
      <c r="G20" s="305"/>
      <c r="H20" s="309">
        <f>+H18-H19</f>
        <v>5</v>
      </c>
      <c r="I20" s="310">
        <f>+H20*I$4</f>
        <v>250</v>
      </c>
      <c r="J20" s="305"/>
      <c r="K20" s="309">
        <f>+K18-K19</f>
        <v>9</v>
      </c>
      <c r="L20" s="310">
        <f>+K20*L$4</f>
        <v>900</v>
      </c>
      <c r="M20" s="305"/>
      <c r="N20" s="309">
        <f>+N18-N19</f>
        <v>20</v>
      </c>
      <c r="O20" s="310">
        <f>+N20*O$4</f>
        <v>4000</v>
      </c>
      <c r="P20" s="305"/>
      <c r="Q20" s="309">
        <f>+Q18-Q19</f>
        <v>40</v>
      </c>
      <c r="R20" s="310">
        <f>+Q20*R$4</f>
        <v>4000</v>
      </c>
    </row>
    <row r="21" spans="1:18" s="316" customFormat="1" ht="27.75">
      <c r="A21" s="314" t="s">
        <v>253</v>
      </c>
      <c r="B21" s="126">
        <f>+B20/B18</f>
        <v>0.4</v>
      </c>
      <c r="C21" s="127">
        <f>+C20/C18</f>
        <v>0.4</v>
      </c>
      <c r="D21" s="315"/>
      <c r="E21" s="126">
        <f>+E20/E18</f>
        <v>0.4</v>
      </c>
      <c r="F21" s="127">
        <f>+F20/F18</f>
        <v>0.4</v>
      </c>
      <c r="G21" s="315"/>
      <c r="H21" s="126">
        <f>+H20/H18</f>
        <v>0.33333333333333331</v>
      </c>
      <c r="I21" s="127">
        <f>+I20/I18</f>
        <v>0.33333333333333331</v>
      </c>
      <c r="J21" s="315"/>
      <c r="K21" s="126">
        <f>+K20/K18</f>
        <v>0.6</v>
      </c>
      <c r="L21" s="127">
        <f>+L20/L18</f>
        <v>0.6</v>
      </c>
      <c r="M21" s="315"/>
      <c r="N21" s="126">
        <f>+N20/N18</f>
        <v>1</v>
      </c>
      <c r="O21" s="127">
        <f>+O20/O18</f>
        <v>1</v>
      </c>
      <c r="P21" s="315"/>
      <c r="Q21" s="126">
        <f>+Q20/Q18</f>
        <v>0.4</v>
      </c>
      <c r="R21" s="127">
        <f>+R20/R18</f>
        <v>0.4</v>
      </c>
    </row>
    <row r="22" spans="1:18" ht="27.75">
      <c r="A22" s="306" t="s">
        <v>137</v>
      </c>
      <c r="B22" s="309"/>
      <c r="C22" s="312">
        <v>300</v>
      </c>
      <c r="D22" s="305"/>
      <c r="E22" s="309"/>
      <c r="F22" s="312">
        <v>120</v>
      </c>
      <c r="G22" s="305"/>
      <c r="H22" s="309"/>
      <c r="I22" s="312">
        <v>100</v>
      </c>
      <c r="J22" s="305"/>
      <c r="K22" s="309"/>
      <c r="L22" s="312">
        <v>600</v>
      </c>
      <c r="M22" s="305"/>
      <c r="N22" s="309"/>
      <c r="O22" s="312">
        <v>1000</v>
      </c>
      <c r="P22" s="305"/>
      <c r="Q22" s="309"/>
      <c r="R22" s="312">
        <v>3000</v>
      </c>
    </row>
    <row r="23" spans="1:18" ht="27.75">
      <c r="A23" s="306" t="s">
        <v>302</v>
      </c>
      <c r="B23" s="309"/>
      <c r="C23" s="301">
        <f>+C20-C22</f>
        <v>100</v>
      </c>
      <c r="D23" s="305"/>
      <c r="E23" s="309"/>
      <c r="F23" s="301">
        <f>+F20-F22</f>
        <v>0</v>
      </c>
      <c r="G23" s="305"/>
      <c r="H23" s="309"/>
      <c r="I23" s="301">
        <f>+I20-I22</f>
        <v>150</v>
      </c>
      <c r="J23" s="305"/>
      <c r="K23" s="309"/>
      <c r="L23" s="301">
        <f>+L20-L22</f>
        <v>300</v>
      </c>
      <c r="M23" s="305"/>
      <c r="N23" s="309"/>
      <c r="O23" s="301">
        <f>+O20-O22</f>
        <v>3000</v>
      </c>
      <c r="P23" s="305"/>
      <c r="Q23" s="309"/>
      <c r="R23" s="301">
        <f>+R20-R22</f>
        <v>1000</v>
      </c>
    </row>
    <row r="24" spans="1:18" s="316" customFormat="1" ht="27.75">
      <c r="A24" s="314" t="s">
        <v>303</v>
      </c>
      <c r="B24" s="126"/>
      <c r="C24" s="127">
        <f>+C23/C18</f>
        <v>0.1</v>
      </c>
      <c r="D24" s="315"/>
      <c r="E24" s="126"/>
      <c r="F24" s="127">
        <f>+F23/F18</f>
        <v>0</v>
      </c>
      <c r="G24" s="315"/>
      <c r="H24" s="126"/>
      <c r="I24" s="127">
        <f>+I23/I18</f>
        <v>0.2</v>
      </c>
      <c r="J24" s="315"/>
      <c r="K24" s="126"/>
      <c r="L24" s="127">
        <f>+L23/L18</f>
        <v>0.2</v>
      </c>
      <c r="M24" s="315"/>
      <c r="N24" s="126"/>
      <c r="O24" s="127">
        <f>+O23/O18</f>
        <v>0.75</v>
      </c>
      <c r="P24" s="315"/>
      <c r="Q24" s="126"/>
      <c r="R24" s="127">
        <f>+R23/R18</f>
        <v>0.1</v>
      </c>
    </row>
  </sheetData>
  <pageMargins left="0.7" right="0.7" top="0.75" bottom="0.75" header="0.3" footer="0.3"/>
  <pageSetup scale="5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N35"/>
  <sheetViews>
    <sheetView zoomScale="90" zoomScaleNormal="90" workbookViewId="0">
      <selection activeCell="B8" sqref="B8"/>
    </sheetView>
  </sheetViews>
  <sheetFormatPr defaultColWidth="9.140625" defaultRowHeight="20.25"/>
  <cols>
    <col min="1" max="1" width="38.140625" style="2" customWidth="1"/>
    <col min="2" max="2" width="15.140625" style="2" customWidth="1"/>
    <col min="3" max="3" width="16.85546875" style="2" customWidth="1"/>
    <col min="4" max="4" width="16" style="2" customWidth="1"/>
    <col min="5" max="5" width="23.42578125" style="2" customWidth="1"/>
    <col min="6" max="8" width="9.140625" style="2" customWidth="1"/>
    <col min="9" max="10" width="9.140625" style="2"/>
    <col min="11" max="11" width="9.140625" style="2" customWidth="1"/>
    <col min="12" max="15" width="9.140625" style="2"/>
    <col min="16" max="16" width="19" style="2" bestFit="1" customWidth="1"/>
    <col min="17" max="16384" width="9.140625" style="2"/>
  </cols>
  <sheetData>
    <row r="1" spans="1:7" ht="26.25">
      <c r="A1" s="15" t="s">
        <v>304</v>
      </c>
      <c r="E1" s="41" t="s">
        <v>305</v>
      </c>
      <c r="G1" s="15" t="s">
        <v>306</v>
      </c>
    </row>
    <row r="2" spans="1:7" ht="21" thickBot="1">
      <c r="A2" s="28" t="s">
        <v>307</v>
      </c>
      <c r="C2" s="38" t="s">
        <v>308</v>
      </c>
    </row>
    <row r="3" spans="1:7" ht="6" customHeight="1" thickTop="1" thickBot="1">
      <c r="A3" s="18"/>
      <c r="B3" s="18"/>
      <c r="C3" s="18"/>
      <c r="D3" s="18"/>
      <c r="E3" s="18"/>
    </row>
    <row r="4" spans="1:7" ht="21" thickTop="1">
      <c r="B4" s="7" t="s">
        <v>230</v>
      </c>
      <c r="C4" s="7" t="s">
        <v>301</v>
      </c>
      <c r="D4" s="7" t="s">
        <v>309</v>
      </c>
    </row>
    <row r="5" spans="1:7" ht="25.5" thickBot="1">
      <c r="B5" s="3" t="s">
        <v>231</v>
      </c>
      <c r="C5" s="106" t="s">
        <v>310</v>
      </c>
      <c r="D5" s="3" t="s">
        <v>311</v>
      </c>
      <c r="E5" s="6" t="s">
        <v>312</v>
      </c>
    </row>
    <row r="6" spans="1:7" ht="36.75" customHeight="1" thickBot="1">
      <c r="A6" s="107" t="s">
        <v>313</v>
      </c>
      <c r="B6" s="10">
        <v>1</v>
      </c>
      <c r="C6" s="42">
        <v>10000</v>
      </c>
      <c r="D6" s="10">
        <f>B15/B12</f>
        <v>5000</v>
      </c>
      <c r="E6" s="108" t="s">
        <v>314</v>
      </c>
      <c r="F6" s="4"/>
      <c r="G6" s="4"/>
    </row>
    <row r="7" spans="1:7" ht="6" customHeight="1" thickBot="1">
      <c r="A7" s="13"/>
      <c r="B7" s="13"/>
      <c r="C7" s="13"/>
      <c r="D7" s="13"/>
      <c r="E7" s="27"/>
    </row>
    <row r="8" spans="1:7" ht="36.75" customHeight="1" thickBot="1">
      <c r="A8" s="29" t="s">
        <v>315</v>
      </c>
      <c r="B8" s="43">
        <v>10</v>
      </c>
      <c r="C8" s="23">
        <f>B8*$C$6</f>
        <v>100000</v>
      </c>
      <c r="D8" s="23">
        <f>B8*$D$6</f>
        <v>50000</v>
      </c>
      <c r="E8" s="108" t="s">
        <v>316</v>
      </c>
    </row>
    <row r="9" spans="1:7" ht="6" customHeight="1" thickBot="1">
      <c r="A9" s="13"/>
      <c r="B9" s="13">
        <v>10</v>
      </c>
      <c r="C9" s="13"/>
      <c r="D9" s="13"/>
      <c r="E9" s="27"/>
    </row>
    <row r="10" spans="1:7" ht="36.75" customHeight="1" thickBot="1">
      <c r="A10" s="29" t="s">
        <v>317</v>
      </c>
      <c r="B10" s="43">
        <v>6</v>
      </c>
      <c r="C10" s="23">
        <f>B10*$C$6</f>
        <v>60000</v>
      </c>
      <c r="D10" s="23">
        <f>B10*$D$6</f>
        <v>30000</v>
      </c>
      <c r="E10" s="108" t="s">
        <v>318</v>
      </c>
    </row>
    <row r="11" spans="1:7" ht="6" customHeight="1">
      <c r="A11" s="13"/>
      <c r="B11" s="13"/>
      <c r="C11" s="13"/>
      <c r="D11" s="13"/>
      <c r="E11" s="27"/>
    </row>
    <row r="12" spans="1:7" ht="33" customHeight="1">
      <c r="A12" s="29" t="s">
        <v>286</v>
      </c>
      <c r="B12" s="24">
        <f>B8-B10</f>
        <v>4</v>
      </c>
      <c r="C12" s="23">
        <f>C8-C10</f>
        <v>40000</v>
      </c>
      <c r="D12" s="23">
        <f>D8-D10</f>
        <v>20000</v>
      </c>
      <c r="E12" s="108" t="s">
        <v>319</v>
      </c>
    </row>
    <row r="13" spans="1:7" ht="31.5">
      <c r="A13" s="29" t="s">
        <v>320</v>
      </c>
      <c r="B13" s="5">
        <f>B12/B8</f>
        <v>0.4</v>
      </c>
      <c r="C13" s="5">
        <f>C12/C8</f>
        <v>0.4</v>
      </c>
      <c r="D13" s="5">
        <f>D12/D8</f>
        <v>0.4</v>
      </c>
      <c r="E13" s="108" t="s">
        <v>321</v>
      </c>
    </row>
    <row r="14" spans="1:7" ht="6" customHeight="1" thickBot="1">
      <c r="A14" s="13"/>
      <c r="B14" s="13"/>
      <c r="C14" s="13"/>
      <c r="D14" s="13"/>
      <c r="E14" s="27"/>
    </row>
    <row r="15" spans="1:7" ht="21" thickBot="1">
      <c r="A15" s="29" t="s">
        <v>322</v>
      </c>
      <c r="B15" s="44">
        <v>20000</v>
      </c>
      <c r="C15" s="23">
        <f>B15</f>
        <v>20000</v>
      </c>
      <c r="D15" s="23">
        <f>C15</f>
        <v>20000</v>
      </c>
      <c r="E15" s="108" t="s">
        <v>323</v>
      </c>
    </row>
    <row r="16" spans="1:7" ht="6" customHeight="1">
      <c r="A16" s="13"/>
      <c r="B16" s="13"/>
      <c r="C16" s="13"/>
      <c r="D16" s="13"/>
      <c r="E16" s="27"/>
    </row>
    <row r="17" spans="1:14" ht="32.25" thickBot="1">
      <c r="A17" s="29" t="s">
        <v>324</v>
      </c>
      <c r="B17" s="109" t="s">
        <v>246</v>
      </c>
      <c r="C17" s="31">
        <f>C12-C15</f>
        <v>20000</v>
      </c>
      <c r="D17" s="30">
        <f>D12-D15</f>
        <v>0</v>
      </c>
      <c r="E17" s="108" t="s">
        <v>325</v>
      </c>
    </row>
    <row r="18" spans="1:14" ht="6" customHeight="1" thickTop="1" thickBot="1">
      <c r="A18" s="18"/>
      <c r="B18" s="18"/>
      <c r="C18" s="18"/>
      <c r="D18" s="18"/>
      <c r="E18" s="18"/>
    </row>
    <row r="19" spans="1:14" ht="24" customHeight="1" thickTop="1">
      <c r="A19" s="37" t="s">
        <v>312</v>
      </c>
    </row>
    <row r="20" spans="1:14" ht="6.95" customHeight="1">
      <c r="A20" s="11"/>
      <c r="B20" s="11"/>
      <c r="C20" s="11"/>
      <c r="D20" s="11"/>
      <c r="E20" s="11"/>
      <c r="F20" s="11"/>
      <c r="G20" s="11"/>
      <c r="H20" s="11"/>
      <c r="I20" s="11"/>
      <c r="J20" s="11"/>
      <c r="K20" s="11"/>
      <c r="L20" s="11"/>
      <c r="M20" s="11"/>
      <c r="N20" s="11"/>
    </row>
    <row r="21" spans="1:14" ht="24" customHeight="1">
      <c r="A21" s="14" t="s">
        <v>326</v>
      </c>
      <c r="B21" s="32" t="str">
        <f>A15</f>
        <v>Total Fixed Cost</v>
      </c>
      <c r="C21" s="1"/>
      <c r="D21" s="32" t="s">
        <v>327</v>
      </c>
      <c r="E21" s="1"/>
      <c r="F21" s="1"/>
      <c r="G21" s="33"/>
      <c r="H21" s="34" t="s">
        <v>328</v>
      </c>
      <c r="I21" s="16"/>
    </row>
    <row r="22" spans="1:14">
      <c r="A22" s="14" t="s">
        <v>329</v>
      </c>
      <c r="B22" s="8">
        <f>B15</f>
        <v>20000</v>
      </c>
      <c r="C22" s="17" t="s">
        <v>330</v>
      </c>
      <c r="D22" s="1">
        <f>B12</f>
        <v>4</v>
      </c>
      <c r="F22" s="1" t="s">
        <v>331</v>
      </c>
      <c r="G22" s="25"/>
      <c r="H22" s="36">
        <f>B22/D22</f>
        <v>5000</v>
      </c>
    </row>
    <row r="23" spans="1:14" ht="6.95" customHeight="1">
      <c r="A23" s="11"/>
      <c r="B23" s="11"/>
      <c r="C23" s="11"/>
      <c r="D23" s="11"/>
      <c r="E23" s="11"/>
      <c r="F23" s="11"/>
      <c r="G23" s="11"/>
      <c r="H23" s="11"/>
      <c r="I23" s="11"/>
      <c r="J23" s="11"/>
      <c r="K23" s="11"/>
      <c r="L23" s="11"/>
      <c r="M23" s="11"/>
      <c r="N23" s="11"/>
    </row>
    <row r="24" spans="1:14">
      <c r="A24" s="14" t="s">
        <v>326</v>
      </c>
      <c r="B24" s="32" t="str">
        <f>+B21</f>
        <v>Total Fixed Cost</v>
      </c>
      <c r="D24" s="32" t="s">
        <v>288</v>
      </c>
      <c r="G24" s="16"/>
      <c r="H24" s="34" t="s">
        <v>332</v>
      </c>
      <c r="J24" s="25"/>
    </row>
    <row r="25" spans="1:14">
      <c r="A25" s="14" t="s">
        <v>333</v>
      </c>
      <c r="B25" s="8">
        <f>B22</f>
        <v>20000</v>
      </c>
      <c r="C25" s="17" t="s">
        <v>330</v>
      </c>
      <c r="D25" s="9">
        <f>B13</f>
        <v>0.4</v>
      </c>
      <c r="F25" s="1" t="s">
        <v>331</v>
      </c>
      <c r="G25" s="16"/>
      <c r="H25" s="322">
        <f>B25/D25</f>
        <v>50000</v>
      </c>
      <c r="I25" s="322"/>
      <c r="J25" s="26"/>
    </row>
    <row r="26" spans="1:14" ht="6" customHeight="1">
      <c r="A26" s="11"/>
      <c r="B26" s="11"/>
      <c r="C26" s="11"/>
      <c r="D26" s="11"/>
      <c r="E26" s="11"/>
      <c r="F26" s="11"/>
      <c r="G26" s="11"/>
      <c r="H26" s="11"/>
      <c r="I26" s="11"/>
      <c r="J26" s="11"/>
      <c r="K26" s="11"/>
      <c r="L26" s="11"/>
      <c r="M26" s="11"/>
      <c r="N26" s="11"/>
    </row>
    <row r="27" spans="1:14">
      <c r="A27" s="14" t="s">
        <v>334</v>
      </c>
      <c r="C27" s="25" t="s">
        <v>335</v>
      </c>
      <c r="E27" s="25" t="s">
        <v>336</v>
      </c>
      <c r="F27" s="39" t="s">
        <v>337</v>
      </c>
      <c r="G27" s="25"/>
      <c r="H27" s="17" t="s">
        <v>338</v>
      </c>
      <c r="I27" s="1"/>
      <c r="K27" s="34" t="s">
        <v>334</v>
      </c>
    </row>
    <row r="28" spans="1:14">
      <c r="B28" s="110">
        <f>C8</f>
        <v>100000</v>
      </c>
      <c r="C28" s="17" t="s">
        <v>339</v>
      </c>
      <c r="D28" s="110">
        <f>D8</f>
        <v>50000</v>
      </c>
      <c r="E28" s="111" t="str">
        <f>"=  $"&amp;(B28-D28)</f>
        <v>=  $50000</v>
      </c>
      <c r="F28" s="40" t="s">
        <v>340</v>
      </c>
      <c r="G28" s="323">
        <f>+B28</f>
        <v>100000</v>
      </c>
      <c r="H28" s="323"/>
      <c r="I28" s="1" t="s">
        <v>331</v>
      </c>
      <c r="K28" s="35">
        <f>+(B28-D28)/G28</f>
        <v>0.5</v>
      </c>
    </row>
    <row r="29" spans="1:14" ht="6" customHeight="1">
      <c r="A29" s="11"/>
      <c r="B29" s="11"/>
      <c r="C29" s="11"/>
      <c r="D29" s="11"/>
      <c r="E29" s="11"/>
      <c r="F29" s="11"/>
      <c r="G29" s="11"/>
      <c r="H29" s="11"/>
      <c r="I29" s="11"/>
      <c r="J29" s="11"/>
      <c r="K29" s="11"/>
      <c r="L29" s="11"/>
      <c r="M29" s="11"/>
      <c r="N29" s="11"/>
    </row>
    <row r="30" spans="1:14">
      <c r="A30" s="14" t="s">
        <v>341</v>
      </c>
      <c r="B30" s="32" t="s">
        <v>342</v>
      </c>
      <c r="D30" s="19"/>
      <c r="E30" s="32" t="s">
        <v>343</v>
      </c>
      <c r="F30" s="22"/>
      <c r="I30" s="34" t="s">
        <v>341</v>
      </c>
    </row>
    <row r="31" spans="1:14" ht="21" thickBot="1">
      <c r="B31" s="110">
        <f>C12</f>
        <v>40000</v>
      </c>
      <c r="D31" s="17" t="s">
        <v>330</v>
      </c>
      <c r="E31" s="110">
        <f>C17</f>
        <v>20000</v>
      </c>
      <c r="F31" s="1" t="s">
        <v>331</v>
      </c>
      <c r="H31" s="324">
        <f>B31/E31</f>
        <v>2</v>
      </c>
      <c r="I31" s="324"/>
      <c r="J31" s="324"/>
      <c r="L31" s="91" t="s">
        <v>344</v>
      </c>
    </row>
    <row r="32" spans="1:14" ht="6" customHeight="1" thickTop="1" thickBot="1">
      <c r="A32" s="18"/>
      <c r="B32" s="18"/>
      <c r="C32" s="18"/>
      <c r="D32" s="18"/>
      <c r="E32" s="18"/>
      <c r="F32" s="18"/>
      <c r="G32" s="18"/>
      <c r="H32" s="18"/>
      <c r="I32" s="18"/>
      <c r="J32" s="18"/>
      <c r="K32" s="18"/>
      <c r="L32" s="18"/>
      <c r="M32" s="18"/>
      <c r="N32" s="18"/>
    </row>
    <row r="33" spans="1:5" ht="21" thickTop="1">
      <c r="E33" s="12"/>
    </row>
    <row r="34" spans="1:5">
      <c r="A34" s="91" t="s">
        <v>345</v>
      </c>
    </row>
    <row r="35" spans="1:5">
      <c r="A35" s="20"/>
    </row>
  </sheetData>
  <mergeCells count="3">
    <mergeCell ref="H25:I25"/>
    <mergeCell ref="G28:H28"/>
    <mergeCell ref="H31:J31"/>
  </mergeCells>
  <phoneticPr fontId="6" type="noConversion"/>
  <pageMargins left="0.25" right="0.25" top="1.25" bottom="0.5" header="0.5" footer="0.5"/>
  <pageSetup scale="70" orientation="landscape"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4"/>
  <sheetViews>
    <sheetView workbookViewId="0">
      <selection activeCell="C10" sqref="C10"/>
    </sheetView>
  </sheetViews>
  <sheetFormatPr defaultColWidth="9.140625" defaultRowHeight="18"/>
  <cols>
    <col min="1" max="1" width="38.42578125" style="20" customWidth="1"/>
    <col min="2" max="2" width="15.7109375" style="20" customWidth="1"/>
    <col min="3" max="3" width="20.7109375" style="20" bestFit="1" customWidth="1"/>
    <col min="4" max="4" width="19" style="20" bestFit="1" customWidth="1"/>
    <col min="5" max="16384" width="9.140625" style="20"/>
  </cols>
  <sheetData>
    <row r="1" spans="1:2">
      <c r="A1" s="20" t="s">
        <v>346</v>
      </c>
      <c r="B1" s="20">
        <f>'One Graph'!B8</f>
        <v>10</v>
      </c>
    </row>
    <row r="2" spans="1:2">
      <c r="A2" s="20" t="s">
        <v>347</v>
      </c>
      <c r="B2" s="20">
        <f>'One Graph'!B10</f>
        <v>6</v>
      </c>
    </row>
    <row r="3" spans="1:2">
      <c r="A3" s="20" t="str">
        <f>'One Graph'!A15</f>
        <v>Total Fixed Cost</v>
      </c>
      <c r="B3" s="20">
        <f>'One Graph'!B15</f>
        <v>20000</v>
      </c>
    </row>
    <row r="4" spans="1:2">
      <c r="A4" s="20" t="s">
        <v>348</v>
      </c>
      <c r="B4" s="21">
        <f>'One Graph'!D6</f>
        <v>5000</v>
      </c>
    </row>
  </sheetData>
  <phoneticPr fontId="6" type="noConversion"/>
  <pageMargins left="0.75" right="0.75" top="1" bottom="1" header="0.5" footer="0.5"/>
  <pageSetup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DR15"/>
  <sheetViews>
    <sheetView workbookViewId="0">
      <selection activeCell="A10" sqref="A10"/>
    </sheetView>
  </sheetViews>
  <sheetFormatPr defaultRowHeight="12.75"/>
  <cols>
    <col min="1" max="1" width="26.140625" bestFit="1" customWidth="1"/>
  </cols>
  <sheetData>
    <row r="3" spans="1:122">
      <c r="C3" s="112">
        <v>10000</v>
      </c>
    </row>
    <row r="10" spans="1:122">
      <c r="A10" t="s">
        <v>349</v>
      </c>
      <c r="B10">
        <v>1</v>
      </c>
      <c r="C10">
        <f t="shared" ref="C10:BN10" si="0">+B10+1</f>
        <v>2</v>
      </c>
      <c r="D10">
        <f t="shared" si="0"/>
        <v>3</v>
      </c>
      <c r="E10">
        <f t="shared" si="0"/>
        <v>4</v>
      </c>
      <c r="F10">
        <f t="shared" si="0"/>
        <v>5</v>
      </c>
      <c r="G10">
        <f t="shared" si="0"/>
        <v>6</v>
      </c>
      <c r="H10">
        <f t="shared" si="0"/>
        <v>7</v>
      </c>
      <c r="I10">
        <f t="shared" si="0"/>
        <v>8</v>
      </c>
      <c r="J10">
        <f t="shared" si="0"/>
        <v>9</v>
      </c>
      <c r="K10">
        <f t="shared" si="0"/>
        <v>10</v>
      </c>
      <c r="L10">
        <f t="shared" si="0"/>
        <v>11</v>
      </c>
      <c r="M10">
        <f t="shared" si="0"/>
        <v>12</v>
      </c>
      <c r="N10">
        <f t="shared" si="0"/>
        <v>13</v>
      </c>
      <c r="O10">
        <f t="shared" si="0"/>
        <v>14</v>
      </c>
      <c r="P10">
        <f t="shared" si="0"/>
        <v>15</v>
      </c>
      <c r="Q10">
        <f t="shared" si="0"/>
        <v>16</v>
      </c>
      <c r="R10">
        <f t="shared" si="0"/>
        <v>17</v>
      </c>
      <c r="S10">
        <f t="shared" si="0"/>
        <v>18</v>
      </c>
      <c r="T10">
        <f t="shared" si="0"/>
        <v>19</v>
      </c>
      <c r="U10">
        <f t="shared" si="0"/>
        <v>20</v>
      </c>
      <c r="V10">
        <f t="shared" si="0"/>
        <v>21</v>
      </c>
      <c r="W10">
        <f t="shared" si="0"/>
        <v>22</v>
      </c>
      <c r="X10">
        <f t="shared" si="0"/>
        <v>23</v>
      </c>
      <c r="Y10">
        <f t="shared" si="0"/>
        <v>24</v>
      </c>
      <c r="Z10">
        <f t="shared" si="0"/>
        <v>25</v>
      </c>
      <c r="AA10">
        <f t="shared" si="0"/>
        <v>26</v>
      </c>
      <c r="AB10">
        <f t="shared" si="0"/>
        <v>27</v>
      </c>
      <c r="AC10">
        <f t="shared" si="0"/>
        <v>28</v>
      </c>
      <c r="AD10">
        <f t="shared" si="0"/>
        <v>29</v>
      </c>
      <c r="AE10">
        <f t="shared" si="0"/>
        <v>30</v>
      </c>
      <c r="AF10">
        <f t="shared" si="0"/>
        <v>31</v>
      </c>
      <c r="AG10">
        <f t="shared" si="0"/>
        <v>32</v>
      </c>
      <c r="AH10">
        <f t="shared" si="0"/>
        <v>33</v>
      </c>
      <c r="AI10">
        <f t="shared" si="0"/>
        <v>34</v>
      </c>
      <c r="AJ10">
        <f t="shared" si="0"/>
        <v>35</v>
      </c>
      <c r="AK10">
        <f t="shared" si="0"/>
        <v>36</v>
      </c>
      <c r="AL10">
        <f t="shared" si="0"/>
        <v>37</v>
      </c>
      <c r="AM10">
        <f t="shared" si="0"/>
        <v>38</v>
      </c>
      <c r="AN10">
        <f t="shared" si="0"/>
        <v>39</v>
      </c>
      <c r="AO10">
        <f t="shared" si="0"/>
        <v>40</v>
      </c>
      <c r="AP10">
        <f t="shared" si="0"/>
        <v>41</v>
      </c>
      <c r="AQ10">
        <f t="shared" si="0"/>
        <v>42</v>
      </c>
      <c r="AR10">
        <f t="shared" si="0"/>
        <v>43</v>
      </c>
      <c r="AS10">
        <f t="shared" si="0"/>
        <v>44</v>
      </c>
      <c r="AT10">
        <f t="shared" si="0"/>
        <v>45</v>
      </c>
      <c r="AU10">
        <f t="shared" si="0"/>
        <v>46</v>
      </c>
      <c r="AV10">
        <f t="shared" si="0"/>
        <v>47</v>
      </c>
      <c r="AW10">
        <f t="shared" si="0"/>
        <v>48</v>
      </c>
      <c r="AX10">
        <f t="shared" si="0"/>
        <v>49</v>
      </c>
      <c r="AY10">
        <f t="shared" si="0"/>
        <v>50</v>
      </c>
      <c r="AZ10">
        <f t="shared" si="0"/>
        <v>51</v>
      </c>
      <c r="BA10">
        <f t="shared" si="0"/>
        <v>52</v>
      </c>
      <c r="BB10">
        <f t="shared" si="0"/>
        <v>53</v>
      </c>
      <c r="BC10">
        <f t="shared" si="0"/>
        <v>54</v>
      </c>
      <c r="BD10">
        <f t="shared" si="0"/>
        <v>55</v>
      </c>
      <c r="BE10">
        <f t="shared" si="0"/>
        <v>56</v>
      </c>
      <c r="BF10">
        <f t="shared" si="0"/>
        <v>57</v>
      </c>
      <c r="BG10">
        <f t="shared" si="0"/>
        <v>58</v>
      </c>
      <c r="BH10">
        <f t="shared" si="0"/>
        <v>59</v>
      </c>
      <c r="BI10">
        <f t="shared" si="0"/>
        <v>60</v>
      </c>
      <c r="BJ10">
        <f t="shared" si="0"/>
        <v>61</v>
      </c>
      <c r="BK10">
        <f t="shared" si="0"/>
        <v>62</v>
      </c>
      <c r="BL10">
        <f t="shared" si="0"/>
        <v>63</v>
      </c>
      <c r="BM10">
        <f t="shared" si="0"/>
        <v>64</v>
      </c>
      <c r="BN10">
        <f t="shared" si="0"/>
        <v>65</v>
      </c>
      <c r="BO10">
        <f t="shared" ref="BO10:CW10" si="1">+BN10+1</f>
        <v>66</v>
      </c>
      <c r="BP10">
        <f t="shared" si="1"/>
        <v>67</v>
      </c>
      <c r="BQ10">
        <f t="shared" si="1"/>
        <v>68</v>
      </c>
      <c r="BR10">
        <f t="shared" si="1"/>
        <v>69</v>
      </c>
      <c r="BS10">
        <f t="shared" si="1"/>
        <v>70</v>
      </c>
      <c r="BT10">
        <f t="shared" si="1"/>
        <v>71</v>
      </c>
      <c r="BU10">
        <f t="shared" si="1"/>
        <v>72</v>
      </c>
      <c r="BV10">
        <f t="shared" si="1"/>
        <v>73</v>
      </c>
      <c r="BW10">
        <f t="shared" si="1"/>
        <v>74</v>
      </c>
      <c r="BX10">
        <f t="shared" si="1"/>
        <v>75</v>
      </c>
      <c r="BY10">
        <f t="shared" si="1"/>
        <v>76</v>
      </c>
      <c r="BZ10">
        <f t="shared" si="1"/>
        <v>77</v>
      </c>
      <c r="CA10">
        <f t="shared" si="1"/>
        <v>78</v>
      </c>
      <c r="CB10">
        <f t="shared" si="1"/>
        <v>79</v>
      </c>
      <c r="CC10">
        <f t="shared" si="1"/>
        <v>80</v>
      </c>
      <c r="CD10">
        <f t="shared" si="1"/>
        <v>81</v>
      </c>
      <c r="CE10">
        <f t="shared" si="1"/>
        <v>82</v>
      </c>
      <c r="CF10">
        <f t="shared" si="1"/>
        <v>83</v>
      </c>
      <c r="CG10">
        <f t="shared" si="1"/>
        <v>84</v>
      </c>
      <c r="CH10">
        <f t="shared" si="1"/>
        <v>85</v>
      </c>
      <c r="CI10">
        <f t="shared" si="1"/>
        <v>86</v>
      </c>
      <c r="CJ10">
        <f t="shared" si="1"/>
        <v>87</v>
      </c>
      <c r="CK10">
        <f t="shared" si="1"/>
        <v>88</v>
      </c>
      <c r="CL10">
        <f t="shared" si="1"/>
        <v>89</v>
      </c>
      <c r="CM10">
        <f t="shared" si="1"/>
        <v>90</v>
      </c>
      <c r="CN10">
        <f t="shared" si="1"/>
        <v>91</v>
      </c>
      <c r="CO10">
        <f t="shared" si="1"/>
        <v>92</v>
      </c>
      <c r="CP10">
        <f t="shared" si="1"/>
        <v>93</v>
      </c>
      <c r="CQ10">
        <f t="shared" si="1"/>
        <v>94</v>
      </c>
      <c r="CR10">
        <f t="shared" si="1"/>
        <v>95</v>
      </c>
      <c r="CS10">
        <f t="shared" si="1"/>
        <v>96</v>
      </c>
      <c r="CT10">
        <f t="shared" si="1"/>
        <v>97</v>
      </c>
      <c r="CU10">
        <f t="shared" si="1"/>
        <v>98</v>
      </c>
      <c r="CV10">
        <f t="shared" si="1"/>
        <v>99</v>
      </c>
      <c r="CW10">
        <f t="shared" si="1"/>
        <v>100</v>
      </c>
      <c r="CX10">
        <f t="shared" ref="CX10:DE10" si="2">+CW10+1</f>
        <v>101</v>
      </c>
      <c r="CY10">
        <f t="shared" si="2"/>
        <v>102</v>
      </c>
      <c r="CZ10">
        <f t="shared" si="2"/>
        <v>103</v>
      </c>
      <c r="DA10">
        <f t="shared" si="2"/>
        <v>104</v>
      </c>
      <c r="DB10">
        <f t="shared" si="2"/>
        <v>105</v>
      </c>
      <c r="DC10">
        <f t="shared" si="2"/>
        <v>106</v>
      </c>
      <c r="DD10">
        <f t="shared" si="2"/>
        <v>107</v>
      </c>
      <c r="DE10">
        <f t="shared" si="2"/>
        <v>108</v>
      </c>
      <c r="DF10">
        <f t="shared" ref="DF10:DR10" si="3">+DE10+1</f>
        <v>109</v>
      </c>
      <c r="DG10">
        <f t="shared" si="3"/>
        <v>110</v>
      </c>
      <c r="DH10">
        <f t="shared" si="3"/>
        <v>111</v>
      </c>
      <c r="DI10">
        <f t="shared" si="3"/>
        <v>112</v>
      </c>
      <c r="DJ10">
        <f t="shared" si="3"/>
        <v>113</v>
      </c>
      <c r="DK10">
        <f t="shared" si="3"/>
        <v>114</v>
      </c>
      <c r="DL10">
        <f t="shared" si="3"/>
        <v>115</v>
      </c>
      <c r="DM10">
        <f t="shared" si="3"/>
        <v>116</v>
      </c>
      <c r="DN10">
        <f t="shared" si="3"/>
        <v>117</v>
      </c>
      <c r="DO10">
        <f t="shared" si="3"/>
        <v>118</v>
      </c>
      <c r="DP10">
        <f t="shared" si="3"/>
        <v>119</v>
      </c>
      <c r="DQ10">
        <f t="shared" si="3"/>
        <v>120</v>
      </c>
      <c r="DR10">
        <f t="shared" si="3"/>
        <v>121</v>
      </c>
    </row>
    <row r="11" spans="1:122">
      <c r="B11">
        <v>100</v>
      </c>
      <c r="C11">
        <f>+B11+100</f>
        <v>200</v>
      </c>
      <c r="D11">
        <f t="shared" ref="D11:BO11" si="4">+C11+100</f>
        <v>300</v>
      </c>
      <c r="E11">
        <f t="shared" si="4"/>
        <v>400</v>
      </c>
      <c r="F11">
        <f t="shared" si="4"/>
        <v>500</v>
      </c>
      <c r="G11">
        <f t="shared" si="4"/>
        <v>600</v>
      </c>
      <c r="H11">
        <f t="shared" si="4"/>
        <v>700</v>
      </c>
      <c r="I11">
        <f t="shared" si="4"/>
        <v>800</v>
      </c>
      <c r="J11">
        <f t="shared" si="4"/>
        <v>900</v>
      </c>
      <c r="K11">
        <f t="shared" si="4"/>
        <v>1000</v>
      </c>
      <c r="L11">
        <f t="shared" si="4"/>
        <v>1100</v>
      </c>
      <c r="M11">
        <f t="shared" si="4"/>
        <v>1200</v>
      </c>
      <c r="N11">
        <f t="shared" si="4"/>
        <v>1300</v>
      </c>
      <c r="O11">
        <f t="shared" si="4"/>
        <v>1400</v>
      </c>
      <c r="P11">
        <f t="shared" si="4"/>
        <v>1500</v>
      </c>
      <c r="Q11">
        <f t="shared" si="4"/>
        <v>1600</v>
      </c>
      <c r="R11">
        <f t="shared" si="4"/>
        <v>1700</v>
      </c>
      <c r="S11">
        <f t="shared" si="4"/>
        <v>1800</v>
      </c>
      <c r="T11">
        <f t="shared" si="4"/>
        <v>1900</v>
      </c>
      <c r="U11">
        <f t="shared" si="4"/>
        <v>2000</v>
      </c>
      <c r="V11">
        <f t="shared" si="4"/>
        <v>2100</v>
      </c>
      <c r="W11">
        <f t="shared" si="4"/>
        <v>2200</v>
      </c>
      <c r="X11">
        <f t="shared" si="4"/>
        <v>2300</v>
      </c>
      <c r="Y11">
        <f t="shared" si="4"/>
        <v>2400</v>
      </c>
      <c r="Z11">
        <f t="shared" si="4"/>
        <v>2500</v>
      </c>
      <c r="AA11">
        <f t="shared" si="4"/>
        <v>2600</v>
      </c>
      <c r="AB11">
        <f t="shared" si="4"/>
        <v>2700</v>
      </c>
      <c r="AC11">
        <f t="shared" si="4"/>
        <v>2800</v>
      </c>
      <c r="AD11">
        <f t="shared" si="4"/>
        <v>2900</v>
      </c>
      <c r="AE11">
        <f t="shared" si="4"/>
        <v>3000</v>
      </c>
      <c r="AF11">
        <f t="shared" si="4"/>
        <v>3100</v>
      </c>
      <c r="AG11">
        <f t="shared" si="4"/>
        <v>3200</v>
      </c>
      <c r="AH11">
        <f t="shared" si="4"/>
        <v>3300</v>
      </c>
      <c r="AI11">
        <f t="shared" si="4"/>
        <v>3400</v>
      </c>
      <c r="AJ11">
        <f t="shared" si="4"/>
        <v>3500</v>
      </c>
      <c r="AK11">
        <f t="shared" si="4"/>
        <v>3600</v>
      </c>
      <c r="AL11">
        <f t="shared" si="4"/>
        <v>3700</v>
      </c>
      <c r="AM11">
        <f t="shared" si="4"/>
        <v>3800</v>
      </c>
      <c r="AN11">
        <f t="shared" si="4"/>
        <v>3900</v>
      </c>
      <c r="AO11">
        <f t="shared" si="4"/>
        <v>4000</v>
      </c>
      <c r="AP11">
        <f t="shared" si="4"/>
        <v>4100</v>
      </c>
      <c r="AQ11">
        <f t="shared" si="4"/>
        <v>4200</v>
      </c>
      <c r="AR11">
        <f t="shared" si="4"/>
        <v>4300</v>
      </c>
      <c r="AS11">
        <f t="shared" si="4"/>
        <v>4400</v>
      </c>
      <c r="AT11">
        <f t="shared" si="4"/>
        <v>4500</v>
      </c>
      <c r="AU11">
        <f t="shared" si="4"/>
        <v>4600</v>
      </c>
      <c r="AV11">
        <f t="shared" si="4"/>
        <v>4700</v>
      </c>
      <c r="AW11">
        <f t="shared" si="4"/>
        <v>4800</v>
      </c>
      <c r="AX11">
        <f t="shared" si="4"/>
        <v>4900</v>
      </c>
      <c r="AY11">
        <f t="shared" si="4"/>
        <v>5000</v>
      </c>
      <c r="AZ11">
        <f t="shared" si="4"/>
        <v>5100</v>
      </c>
      <c r="BA11">
        <f t="shared" si="4"/>
        <v>5200</v>
      </c>
      <c r="BB11">
        <f t="shared" si="4"/>
        <v>5300</v>
      </c>
      <c r="BC11">
        <f t="shared" si="4"/>
        <v>5400</v>
      </c>
      <c r="BD11">
        <f t="shared" si="4"/>
        <v>5500</v>
      </c>
      <c r="BE11">
        <f t="shared" si="4"/>
        <v>5600</v>
      </c>
      <c r="BF11">
        <f t="shared" si="4"/>
        <v>5700</v>
      </c>
      <c r="BG11">
        <f t="shared" si="4"/>
        <v>5800</v>
      </c>
      <c r="BH11">
        <f t="shared" si="4"/>
        <v>5900</v>
      </c>
      <c r="BI11">
        <f t="shared" si="4"/>
        <v>6000</v>
      </c>
      <c r="BJ11">
        <f t="shared" si="4"/>
        <v>6100</v>
      </c>
      <c r="BK11">
        <f t="shared" si="4"/>
        <v>6200</v>
      </c>
      <c r="BL11">
        <f t="shared" si="4"/>
        <v>6300</v>
      </c>
      <c r="BM11">
        <f t="shared" si="4"/>
        <v>6400</v>
      </c>
      <c r="BN11">
        <f t="shared" si="4"/>
        <v>6500</v>
      </c>
      <c r="BO11">
        <f t="shared" si="4"/>
        <v>6600</v>
      </c>
      <c r="BP11">
        <f t="shared" ref="BP11:CW11" si="5">+BO11+100</f>
        <v>6700</v>
      </c>
      <c r="BQ11">
        <f t="shared" si="5"/>
        <v>6800</v>
      </c>
      <c r="BR11">
        <f t="shared" si="5"/>
        <v>6900</v>
      </c>
      <c r="BS11">
        <f t="shared" si="5"/>
        <v>7000</v>
      </c>
      <c r="BT11">
        <f t="shared" si="5"/>
        <v>7100</v>
      </c>
      <c r="BU11">
        <f t="shared" si="5"/>
        <v>7200</v>
      </c>
      <c r="BV11">
        <f t="shared" si="5"/>
        <v>7300</v>
      </c>
      <c r="BW11">
        <f t="shared" si="5"/>
        <v>7400</v>
      </c>
      <c r="BX11">
        <f t="shared" si="5"/>
        <v>7500</v>
      </c>
      <c r="BY11">
        <f t="shared" si="5"/>
        <v>7600</v>
      </c>
      <c r="BZ11">
        <f t="shared" si="5"/>
        <v>7700</v>
      </c>
      <c r="CA11">
        <f t="shared" si="5"/>
        <v>7800</v>
      </c>
      <c r="CB11">
        <f t="shared" si="5"/>
        <v>7900</v>
      </c>
      <c r="CC11">
        <f t="shared" si="5"/>
        <v>8000</v>
      </c>
      <c r="CD11">
        <f t="shared" si="5"/>
        <v>8100</v>
      </c>
      <c r="CE11">
        <f t="shared" si="5"/>
        <v>8200</v>
      </c>
      <c r="CF11">
        <f t="shared" si="5"/>
        <v>8300</v>
      </c>
      <c r="CG11">
        <f t="shared" si="5"/>
        <v>8400</v>
      </c>
      <c r="CH11">
        <f t="shared" si="5"/>
        <v>8500</v>
      </c>
      <c r="CI11">
        <f t="shared" si="5"/>
        <v>8600</v>
      </c>
      <c r="CJ11">
        <f t="shared" si="5"/>
        <v>8700</v>
      </c>
      <c r="CK11">
        <f t="shared" si="5"/>
        <v>8800</v>
      </c>
      <c r="CL11">
        <f t="shared" si="5"/>
        <v>8900</v>
      </c>
      <c r="CM11">
        <f t="shared" si="5"/>
        <v>9000</v>
      </c>
      <c r="CN11">
        <f t="shared" si="5"/>
        <v>9100</v>
      </c>
      <c r="CO11">
        <f t="shared" si="5"/>
        <v>9200</v>
      </c>
      <c r="CP11">
        <f t="shared" si="5"/>
        <v>9300</v>
      </c>
      <c r="CQ11">
        <f t="shared" si="5"/>
        <v>9400</v>
      </c>
      <c r="CR11">
        <f t="shared" si="5"/>
        <v>9500</v>
      </c>
      <c r="CS11">
        <f t="shared" si="5"/>
        <v>9600</v>
      </c>
      <c r="CT11">
        <f t="shared" si="5"/>
        <v>9700</v>
      </c>
      <c r="CU11">
        <f t="shared" si="5"/>
        <v>9800</v>
      </c>
      <c r="CV11">
        <f t="shared" si="5"/>
        <v>9900</v>
      </c>
      <c r="CW11">
        <f t="shared" si="5"/>
        <v>10000</v>
      </c>
      <c r="CX11">
        <f t="shared" ref="CX11:DE11" si="6">+CW11+100</f>
        <v>10100</v>
      </c>
      <c r="CY11">
        <f t="shared" si="6"/>
        <v>10200</v>
      </c>
      <c r="CZ11">
        <f t="shared" si="6"/>
        <v>10300</v>
      </c>
      <c r="DA11">
        <f t="shared" si="6"/>
        <v>10400</v>
      </c>
      <c r="DB11">
        <f t="shared" si="6"/>
        <v>10500</v>
      </c>
      <c r="DC11">
        <f t="shared" si="6"/>
        <v>10600</v>
      </c>
      <c r="DD11">
        <f t="shared" si="6"/>
        <v>10700</v>
      </c>
      <c r="DE11">
        <f t="shared" si="6"/>
        <v>10800</v>
      </c>
      <c r="DF11">
        <f t="shared" ref="DF11:DR11" si="7">+DE11+100</f>
        <v>10900</v>
      </c>
      <c r="DG11">
        <f t="shared" si="7"/>
        <v>11000</v>
      </c>
      <c r="DH11">
        <f t="shared" si="7"/>
        <v>11100</v>
      </c>
      <c r="DI11">
        <f t="shared" si="7"/>
        <v>11200</v>
      </c>
      <c r="DJ11">
        <f t="shared" si="7"/>
        <v>11300</v>
      </c>
      <c r="DK11">
        <f t="shared" si="7"/>
        <v>11400</v>
      </c>
      <c r="DL11">
        <f t="shared" si="7"/>
        <v>11500</v>
      </c>
      <c r="DM11">
        <f t="shared" si="7"/>
        <v>11600</v>
      </c>
      <c r="DN11">
        <f t="shared" si="7"/>
        <v>11700</v>
      </c>
      <c r="DO11">
        <f t="shared" si="7"/>
        <v>11800</v>
      </c>
      <c r="DP11">
        <f t="shared" si="7"/>
        <v>11900</v>
      </c>
      <c r="DQ11">
        <f t="shared" si="7"/>
        <v>12000</v>
      </c>
      <c r="DR11">
        <f t="shared" si="7"/>
        <v>12100</v>
      </c>
    </row>
    <row r="12" spans="1:122">
      <c r="A12" t="s">
        <v>350</v>
      </c>
      <c r="B12">
        <f>B11*Calcer!$B$1</f>
        <v>1000</v>
      </c>
      <c r="C12">
        <f>C11*Calcer!$B$1</f>
        <v>2000</v>
      </c>
      <c r="D12">
        <f>D11*Calcer!$B$1</f>
        <v>3000</v>
      </c>
      <c r="E12">
        <f>E11*Calcer!$B$1</f>
        <v>4000</v>
      </c>
      <c r="F12">
        <f>F11*Calcer!$B$1</f>
        <v>5000</v>
      </c>
      <c r="G12">
        <f>G11*Calcer!$B$1</f>
        <v>6000</v>
      </c>
      <c r="H12">
        <f>H11*Calcer!$B$1</f>
        <v>7000</v>
      </c>
      <c r="I12">
        <f>I11*Calcer!$B$1</f>
        <v>8000</v>
      </c>
      <c r="J12">
        <f>J11*Calcer!$B$1</f>
        <v>9000</v>
      </c>
      <c r="K12">
        <f>K11*Calcer!$B$1</f>
        <v>10000</v>
      </c>
      <c r="L12">
        <f>L11*Calcer!$B$1</f>
        <v>11000</v>
      </c>
      <c r="M12">
        <f>M11*Calcer!$B$1</f>
        <v>12000</v>
      </c>
      <c r="N12">
        <f>N11*Calcer!$B$1</f>
        <v>13000</v>
      </c>
      <c r="O12">
        <f>O11*Calcer!$B$1</f>
        <v>14000</v>
      </c>
      <c r="P12">
        <f>P11*Calcer!$B$1</f>
        <v>15000</v>
      </c>
      <c r="Q12">
        <f>Q11*Calcer!$B$1</f>
        <v>16000</v>
      </c>
      <c r="R12">
        <f>R11*Calcer!$B$1</f>
        <v>17000</v>
      </c>
      <c r="S12">
        <f>S11*Calcer!$B$1</f>
        <v>18000</v>
      </c>
      <c r="T12">
        <f>T11*Calcer!$B$1</f>
        <v>19000</v>
      </c>
      <c r="U12">
        <f>U11*Calcer!$B$1</f>
        <v>20000</v>
      </c>
      <c r="V12">
        <f>V11*Calcer!$B$1</f>
        <v>21000</v>
      </c>
      <c r="W12">
        <f>W11*Calcer!$B$1</f>
        <v>22000</v>
      </c>
      <c r="X12">
        <f>X11*Calcer!$B$1</f>
        <v>23000</v>
      </c>
      <c r="Y12">
        <f>Y11*Calcer!$B$1</f>
        <v>24000</v>
      </c>
      <c r="Z12">
        <f>Z11*Calcer!$B$1</f>
        <v>25000</v>
      </c>
      <c r="AA12">
        <f>AA11*Calcer!$B$1</f>
        <v>26000</v>
      </c>
      <c r="AB12">
        <f>AB11*Calcer!$B$1</f>
        <v>27000</v>
      </c>
      <c r="AC12">
        <f>AC11*Calcer!$B$1</f>
        <v>28000</v>
      </c>
      <c r="AD12">
        <f>AD11*Calcer!$B$1</f>
        <v>29000</v>
      </c>
      <c r="AE12">
        <f>AE11*Calcer!$B$1</f>
        <v>30000</v>
      </c>
      <c r="AF12">
        <f>AF11*Calcer!$B$1</f>
        <v>31000</v>
      </c>
      <c r="AG12">
        <f>AG11*Calcer!$B$1</f>
        <v>32000</v>
      </c>
      <c r="AH12">
        <f>AH11*Calcer!$B$1</f>
        <v>33000</v>
      </c>
      <c r="AI12">
        <f>AI11*Calcer!$B$1</f>
        <v>34000</v>
      </c>
      <c r="AJ12">
        <f>AJ11*Calcer!$B$1</f>
        <v>35000</v>
      </c>
      <c r="AK12">
        <f>AK11*Calcer!$B$1</f>
        <v>36000</v>
      </c>
      <c r="AL12">
        <f>AL11*Calcer!$B$1</f>
        <v>37000</v>
      </c>
      <c r="AM12">
        <f>AM11*Calcer!$B$1</f>
        <v>38000</v>
      </c>
      <c r="AN12">
        <f>AN11*Calcer!$B$1</f>
        <v>39000</v>
      </c>
      <c r="AO12">
        <f>AO11*Calcer!$B$1</f>
        <v>40000</v>
      </c>
      <c r="AP12">
        <f>AP11*Calcer!$B$1</f>
        <v>41000</v>
      </c>
      <c r="AQ12">
        <f>AQ11*Calcer!$B$1</f>
        <v>42000</v>
      </c>
      <c r="AR12">
        <f>AR11*Calcer!$B$1</f>
        <v>43000</v>
      </c>
      <c r="AS12">
        <f>AS11*Calcer!$B$1</f>
        <v>44000</v>
      </c>
      <c r="AT12">
        <f>AT11*Calcer!$B$1</f>
        <v>45000</v>
      </c>
      <c r="AU12">
        <f>AU11*Calcer!$B$1</f>
        <v>46000</v>
      </c>
      <c r="AV12">
        <f>AV11*Calcer!$B$1</f>
        <v>47000</v>
      </c>
      <c r="AW12">
        <f>AW11*Calcer!$B$1</f>
        <v>48000</v>
      </c>
      <c r="AX12">
        <f>AX11*Calcer!$B$1</f>
        <v>49000</v>
      </c>
      <c r="AY12">
        <f>AY11*Calcer!$B$1</f>
        <v>50000</v>
      </c>
      <c r="AZ12">
        <f>AZ11*Calcer!$B$1</f>
        <v>51000</v>
      </c>
      <c r="BA12">
        <f>BA11*Calcer!$B$1</f>
        <v>52000</v>
      </c>
      <c r="BB12">
        <f>BB11*Calcer!$B$1</f>
        <v>53000</v>
      </c>
      <c r="BC12">
        <f>BC11*Calcer!$B$1</f>
        <v>54000</v>
      </c>
      <c r="BD12">
        <f>BD11*Calcer!$B$1</f>
        <v>55000</v>
      </c>
      <c r="BE12">
        <f>BE11*Calcer!$B$1</f>
        <v>56000</v>
      </c>
      <c r="BF12">
        <f>BF11*Calcer!$B$1</f>
        <v>57000</v>
      </c>
      <c r="BG12">
        <f>BG11*Calcer!$B$1</f>
        <v>58000</v>
      </c>
      <c r="BH12">
        <f>BH11*Calcer!$B$1</f>
        <v>59000</v>
      </c>
      <c r="BI12">
        <f>BI11*Calcer!$B$1</f>
        <v>60000</v>
      </c>
      <c r="BJ12">
        <f>BJ11*Calcer!$B$1</f>
        <v>61000</v>
      </c>
      <c r="BK12">
        <f>BK11*Calcer!$B$1</f>
        <v>62000</v>
      </c>
      <c r="BL12">
        <f>BL11*Calcer!$B$1</f>
        <v>63000</v>
      </c>
      <c r="BM12">
        <f>BM11*Calcer!$B$1</f>
        <v>64000</v>
      </c>
      <c r="BN12">
        <f>BN11*Calcer!$B$1</f>
        <v>65000</v>
      </c>
      <c r="BO12">
        <f>BO11*Calcer!$B$1</f>
        <v>66000</v>
      </c>
      <c r="BP12">
        <f>BP11*Calcer!$B$1</f>
        <v>67000</v>
      </c>
      <c r="BQ12">
        <f>BQ11*Calcer!$B$1</f>
        <v>68000</v>
      </c>
      <c r="BR12">
        <f>BR11*Calcer!$B$1</f>
        <v>69000</v>
      </c>
      <c r="BS12">
        <f>BS11*Calcer!$B$1</f>
        <v>70000</v>
      </c>
      <c r="BT12">
        <f>BT11*Calcer!$B$1</f>
        <v>71000</v>
      </c>
      <c r="BU12">
        <f>BU11*Calcer!$B$1</f>
        <v>72000</v>
      </c>
      <c r="BV12">
        <f>BV11*Calcer!$B$1</f>
        <v>73000</v>
      </c>
      <c r="BW12">
        <f>BW11*Calcer!$B$1</f>
        <v>74000</v>
      </c>
      <c r="BX12">
        <f>BX11*Calcer!$B$1</f>
        <v>75000</v>
      </c>
      <c r="BY12">
        <f>BY11*Calcer!$B$1</f>
        <v>76000</v>
      </c>
      <c r="BZ12">
        <f>BZ11*Calcer!$B$1</f>
        <v>77000</v>
      </c>
      <c r="CA12">
        <f>CA11*Calcer!$B$1</f>
        <v>78000</v>
      </c>
      <c r="CB12">
        <f>CB11*Calcer!$B$1</f>
        <v>79000</v>
      </c>
      <c r="CC12">
        <f>CC11*Calcer!$B$1</f>
        <v>80000</v>
      </c>
      <c r="CD12">
        <f>CD11*Calcer!$B$1</f>
        <v>81000</v>
      </c>
      <c r="CE12">
        <f>CE11*Calcer!$B$1</f>
        <v>82000</v>
      </c>
      <c r="CF12">
        <f>CF11*Calcer!$B$1</f>
        <v>83000</v>
      </c>
      <c r="CG12">
        <f>CG11*Calcer!$B$1</f>
        <v>84000</v>
      </c>
      <c r="CH12">
        <f>CH11*Calcer!$B$1</f>
        <v>85000</v>
      </c>
      <c r="CI12">
        <f>CI11*Calcer!$B$1</f>
        <v>86000</v>
      </c>
      <c r="CJ12">
        <f>CJ11*Calcer!$B$1</f>
        <v>87000</v>
      </c>
      <c r="CK12">
        <f>CK11*Calcer!$B$1</f>
        <v>88000</v>
      </c>
      <c r="CL12">
        <f>CL11*Calcer!$B$1</f>
        <v>89000</v>
      </c>
      <c r="CM12">
        <f>CM11*Calcer!$B$1</f>
        <v>90000</v>
      </c>
      <c r="CN12">
        <f>CN11*Calcer!$B$1</f>
        <v>91000</v>
      </c>
      <c r="CO12">
        <f>CO11*Calcer!$B$1</f>
        <v>92000</v>
      </c>
      <c r="CP12">
        <f>CP11*Calcer!$B$1</f>
        <v>93000</v>
      </c>
      <c r="CQ12">
        <f>CQ11*Calcer!$B$1</f>
        <v>94000</v>
      </c>
      <c r="CR12">
        <f>CR11*Calcer!$B$1</f>
        <v>95000</v>
      </c>
      <c r="CS12">
        <f>CS11*Calcer!$B$1</f>
        <v>96000</v>
      </c>
      <c r="CT12">
        <f>CT11*Calcer!$B$1</f>
        <v>97000</v>
      </c>
      <c r="CU12">
        <f>CU11*Calcer!$B$1</f>
        <v>98000</v>
      </c>
      <c r="CV12">
        <f>CV11*Calcer!$B$1</f>
        <v>99000</v>
      </c>
      <c r="CW12">
        <f>CW11*Calcer!$B$1</f>
        <v>100000</v>
      </c>
      <c r="CX12">
        <f>CX11*Calcer!$B$1</f>
        <v>101000</v>
      </c>
      <c r="CY12">
        <f>CY11*Calcer!$B$1</f>
        <v>102000</v>
      </c>
      <c r="CZ12">
        <f>CZ11*Calcer!$B$1</f>
        <v>103000</v>
      </c>
      <c r="DA12">
        <f>DA11*Calcer!$B$1</f>
        <v>104000</v>
      </c>
      <c r="DB12">
        <f>DB11*Calcer!$B$1</f>
        <v>105000</v>
      </c>
      <c r="DC12">
        <f>DC11*Calcer!$B$1</f>
        <v>106000</v>
      </c>
      <c r="DD12">
        <f>DD11*Calcer!$B$1</f>
        <v>107000</v>
      </c>
      <c r="DE12">
        <f>DE11*Calcer!$B$1</f>
        <v>108000</v>
      </c>
      <c r="DF12">
        <f>DF11*Calcer!$B$1</f>
        <v>109000</v>
      </c>
      <c r="DG12">
        <f>DG11*Calcer!$B$1</f>
        <v>110000</v>
      </c>
      <c r="DH12">
        <f>DH11*Calcer!$B$1</f>
        <v>111000</v>
      </c>
      <c r="DI12">
        <f>DI11*Calcer!$B$1</f>
        <v>112000</v>
      </c>
      <c r="DJ12">
        <f>DJ11*Calcer!$B$1</f>
        <v>113000</v>
      </c>
      <c r="DK12">
        <f>DK11*Calcer!$B$1</f>
        <v>114000</v>
      </c>
      <c r="DL12">
        <f>DL11*Calcer!$B$1</f>
        <v>115000</v>
      </c>
      <c r="DM12">
        <f>DM11*Calcer!$B$1</f>
        <v>116000</v>
      </c>
      <c r="DN12">
        <f>DN11*Calcer!$B$1</f>
        <v>117000</v>
      </c>
      <c r="DO12">
        <f>DO11*Calcer!$B$1</f>
        <v>118000</v>
      </c>
      <c r="DP12">
        <f>DP11*Calcer!$B$1</f>
        <v>119000</v>
      </c>
      <c r="DQ12">
        <f>DQ11*Calcer!$B$1</f>
        <v>120000</v>
      </c>
      <c r="DR12">
        <f>DR11*Calcer!$B$1</f>
        <v>121000</v>
      </c>
    </row>
    <row r="13" spans="1:122">
      <c r="A13" t="s">
        <v>322</v>
      </c>
      <c r="B13">
        <f>Calcer!$B$3</f>
        <v>20000</v>
      </c>
      <c r="C13">
        <f>Calcer!$B$3</f>
        <v>20000</v>
      </c>
      <c r="D13">
        <f>Calcer!$B$3</f>
        <v>20000</v>
      </c>
      <c r="E13">
        <f>Calcer!$B$3</f>
        <v>20000</v>
      </c>
      <c r="F13">
        <f>Calcer!$B$3</f>
        <v>20000</v>
      </c>
      <c r="G13">
        <f>Calcer!$B$3</f>
        <v>20000</v>
      </c>
      <c r="H13">
        <f>Calcer!$B$3</f>
        <v>20000</v>
      </c>
      <c r="I13">
        <f>Calcer!$B$3</f>
        <v>20000</v>
      </c>
      <c r="J13">
        <f>Calcer!$B$3</f>
        <v>20000</v>
      </c>
      <c r="K13">
        <f>Calcer!$B$3</f>
        <v>20000</v>
      </c>
      <c r="L13">
        <f>Calcer!$B$3</f>
        <v>20000</v>
      </c>
      <c r="M13">
        <f>Calcer!$B$3</f>
        <v>20000</v>
      </c>
      <c r="N13">
        <f>Calcer!$B$3</f>
        <v>20000</v>
      </c>
      <c r="O13">
        <f>Calcer!$B$3</f>
        <v>20000</v>
      </c>
      <c r="P13">
        <f>Calcer!$B$3</f>
        <v>20000</v>
      </c>
      <c r="Q13">
        <f>Calcer!$B$3</f>
        <v>20000</v>
      </c>
      <c r="R13">
        <f>Calcer!$B$3</f>
        <v>20000</v>
      </c>
      <c r="S13">
        <f>Calcer!$B$3</f>
        <v>20000</v>
      </c>
      <c r="T13">
        <f>Calcer!$B$3</f>
        <v>20000</v>
      </c>
      <c r="U13">
        <f>Calcer!$B$3</f>
        <v>20000</v>
      </c>
      <c r="V13">
        <f>Calcer!$B$3</f>
        <v>20000</v>
      </c>
      <c r="W13">
        <f>Calcer!$B$3</f>
        <v>20000</v>
      </c>
      <c r="X13">
        <f>Calcer!$B$3</f>
        <v>20000</v>
      </c>
      <c r="Y13">
        <f>Calcer!$B$3</f>
        <v>20000</v>
      </c>
      <c r="Z13">
        <f>Calcer!$B$3</f>
        <v>20000</v>
      </c>
      <c r="AA13">
        <f>Calcer!$B$3</f>
        <v>20000</v>
      </c>
      <c r="AB13">
        <f>Calcer!$B$3</f>
        <v>20000</v>
      </c>
      <c r="AC13">
        <f>Calcer!$B$3</f>
        <v>20000</v>
      </c>
      <c r="AD13">
        <f>Calcer!$B$3</f>
        <v>20000</v>
      </c>
      <c r="AE13">
        <f>Calcer!$B$3</f>
        <v>20000</v>
      </c>
      <c r="AF13">
        <f>Calcer!$B$3</f>
        <v>20000</v>
      </c>
      <c r="AG13">
        <f>Calcer!$B$3</f>
        <v>20000</v>
      </c>
      <c r="AH13">
        <f>Calcer!$B$3</f>
        <v>20000</v>
      </c>
      <c r="AI13">
        <f>Calcer!$B$3</f>
        <v>20000</v>
      </c>
      <c r="AJ13">
        <f>Calcer!$B$3</f>
        <v>20000</v>
      </c>
      <c r="AK13">
        <f>Calcer!$B$3</f>
        <v>20000</v>
      </c>
      <c r="AL13">
        <f>Calcer!$B$3</f>
        <v>20000</v>
      </c>
      <c r="AM13">
        <f>Calcer!$B$3</f>
        <v>20000</v>
      </c>
      <c r="AN13">
        <f>Calcer!$B$3</f>
        <v>20000</v>
      </c>
      <c r="AO13">
        <f>Calcer!$B$3</f>
        <v>20000</v>
      </c>
      <c r="AP13">
        <f>Calcer!$B$3</f>
        <v>20000</v>
      </c>
      <c r="AQ13">
        <f>Calcer!$B$3</f>
        <v>20000</v>
      </c>
      <c r="AR13">
        <f>Calcer!$B$3</f>
        <v>20000</v>
      </c>
      <c r="AS13">
        <f>Calcer!$B$3</f>
        <v>20000</v>
      </c>
      <c r="AT13">
        <f>Calcer!$B$3</f>
        <v>20000</v>
      </c>
      <c r="AU13">
        <f>Calcer!$B$3</f>
        <v>20000</v>
      </c>
      <c r="AV13">
        <f>Calcer!$B$3</f>
        <v>20000</v>
      </c>
      <c r="AW13">
        <f>Calcer!$B$3</f>
        <v>20000</v>
      </c>
      <c r="AX13">
        <f>Calcer!$B$3</f>
        <v>20000</v>
      </c>
      <c r="AY13">
        <f>Calcer!$B$3</f>
        <v>20000</v>
      </c>
      <c r="AZ13">
        <f>Calcer!$B$3</f>
        <v>20000</v>
      </c>
      <c r="BA13">
        <f>Calcer!$B$3</f>
        <v>20000</v>
      </c>
      <c r="BB13">
        <f>Calcer!$B$3</f>
        <v>20000</v>
      </c>
      <c r="BC13">
        <f>Calcer!$B$3</f>
        <v>20000</v>
      </c>
      <c r="BD13">
        <f>Calcer!$B$3</f>
        <v>20000</v>
      </c>
      <c r="BE13">
        <f>Calcer!$B$3</f>
        <v>20000</v>
      </c>
      <c r="BF13">
        <f>Calcer!$B$3</f>
        <v>20000</v>
      </c>
      <c r="BG13">
        <f>Calcer!$B$3</f>
        <v>20000</v>
      </c>
      <c r="BH13">
        <f>Calcer!$B$3</f>
        <v>20000</v>
      </c>
      <c r="BI13">
        <f>Calcer!$B$3</f>
        <v>20000</v>
      </c>
      <c r="BJ13">
        <f>Calcer!$B$3</f>
        <v>20000</v>
      </c>
      <c r="BK13">
        <f>Calcer!$B$3</f>
        <v>20000</v>
      </c>
      <c r="BL13">
        <f>Calcer!$B$3</f>
        <v>20000</v>
      </c>
      <c r="BM13">
        <f>Calcer!$B$3</f>
        <v>20000</v>
      </c>
      <c r="BN13">
        <f>Calcer!$B$3</f>
        <v>20000</v>
      </c>
      <c r="BO13">
        <f>Calcer!$B$3</f>
        <v>20000</v>
      </c>
      <c r="BP13">
        <f>Calcer!$B$3</f>
        <v>20000</v>
      </c>
      <c r="BQ13">
        <f>Calcer!$B$3</f>
        <v>20000</v>
      </c>
      <c r="BR13">
        <f>Calcer!$B$3</f>
        <v>20000</v>
      </c>
      <c r="BS13">
        <f>Calcer!$B$3</f>
        <v>20000</v>
      </c>
      <c r="BT13">
        <f>Calcer!$B$3</f>
        <v>20000</v>
      </c>
      <c r="BU13">
        <f>Calcer!$B$3</f>
        <v>20000</v>
      </c>
      <c r="BV13">
        <f>Calcer!$B$3</f>
        <v>20000</v>
      </c>
      <c r="BW13">
        <f>Calcer!$B$3</f>
        <v>20000</v>
      </c>
      <c r="BX13">
        <f>Calcer!$B$3</f>
        <v>20000</v>
      </c>
      <c r="BY13">
        <f>Calcer!$B$3</f>
        <v>20000</v>
      </c>
      <c r="BZ13">
        <f>Calcer!$B$3</f>
        <v>20000</v>
      </c>
      <c r="CA13">
        <f>Calcer!$B$3</f>
        <v>20000</v>
      </c>
      <c r="CB13">
        <f>Calcer!$B$3</f>
        <v>20000</v>
      </c>
      <c r="CC13">
        <f>Calcer!$B$3</f>
        <v>20000</v>
      </c>
      <c r="CD13">
        <f>Calcer!$B$3</f>
        <v>20000</v>
      </c>
      <c r="CE13">
        <f>Calcer!$B$3</f>
        <v>20000</v>
      </c>
      <c r="CF13">
        <f>Calcer!$B$3</f>
        <v>20000</v>
      </c>
      <c r="CG13">
        <f>Calcer!$B$3</f>
        <v>20000</v>
      </c>
      <c r="CH13">
        <f>Calcer!$B$3</f>
        <v>20000</v>
      </c>
      <c r="CI13">
        <f>Calcer!$B$3</f>
        <v>20000</v>
      </c>
      <c r="CJ13">
        <f>Calcer!$B$3</f>
        <v>20000</v>
      </c>
      <c r="CK13">
        <f>Calcer!$B$3</f>
        <v>20000</v>
      </c>
      <c r="CL13">
        <f>Calcer!$B$3</f>
        <v>20000</v>
      </c>
      <c r="CM13">
        <f>Calcer!$B$3</f>
        <v>20000</v>
      </c>
      <c r="CN13">
        <f>Calcer!$B$3</f>
        <v>20000</v>
      </c>
      <c r="CO13">
        <f>Calcer!$B$3</f>
        <v>20000</v>
      </c>
      <c r="CP13">
        <f>Calcer!$B$3</f>
        <v>20000</v>
      </c>
      <c r="CQ13">
        <f>Calcer!$B$3</f>
        <v>20000</v>
      </c>
      <c r="CR13">
        <f>Calcer!$B$3</f>
        <v>20000</v>
      </c>
      <c r="CS13">
        <f>Calcer!$B$3</f>
        <v>20000</v>
      </c>
      <c r="CT13">
        <f>Calcer!$B$3</f>
        <v>20000</v>
      </c>
      <c r="CU13">
        <f>Calcer!$B$3</f>
        <v>20000</v>
      </c>
      <c r="CV13">
        <f>Calcer!$B$3</f>
        <v>20000</v>
      </c>
      <c r="CW13">
        <f>Calcer!$B$3</f>
        <v>20000</v>
      </c>
      <c r="CX13">
        <f>Calcer!$B$3</f>
        <v>20000</v>
      </c>
      <c r="CY13">
        <f>Calcer!$B$3</f>
        <v>20000</v>
      </c>
      <c r="CZ13">
        <f>Calcer!$B$3</f>
        <v>20000</v>
      </c>
      <c r="DA13">
        <f>Calcer!$B$3</f>
        <v>20000</v>
      </c>
      <c r="DB13">
        <f>Calcer!$B$3</f>
        <v>20000</v>
      </c>
      <c r="DC13">
        <f>Calcer!$B$3</f>
        <v>20000</v>
      </c>
      <c r="DD13">
        <f>Calcer!$B$3</f>
        <v>20000</v>
      </c>
      <c r="DE13">
        <f>Calcer!$B$3</f>
        <v>20000</v>
      </c>
      <c r="DF13">
        <f>Calcer!$B$3</f>
        <v>20000</v>
      </c>
      <c r="DG13">
        <f>Calcer!$B$3</f>
        <v>20000</v>
      </c>
      <c r="DH13">
        <f>Calcer!$B$3</f>
        <v>20000</v>
      </c>
      <c r="DI13">
        <f>Calcer!$B$3</f>
        <v>20000</v>
      </c>
      <c r="DJ13">
        <f>Calcer!$B$3</f>
        <v>20000</v>
      </c>
      <c r="DK13">
        <f>Calcer!$B$3</f>
        <v>20000</v>
      </c>
      <c r="DL13">
        <f>Calcer!$B$3</f>
        <v>20000</v>
      </c>
      <c r="DM13">
        <f>Calcer!$B$3</f>
        <v>20000</v>
      </c>
      <c r="DN13">
        <f>Calcer!$B$3</f>
        <v>20000</v>
      </c>
      <c r="DO13">
        <f>Calcer!$B$3</f>
        <v>20000</v>
      </c>
      <c r="DP13">
        <f>Calcer!$B$3</f>
        <v>20000</v>
      </c>
      <c r="DQ13">
        <f>Calcer!$B$3</f>
        <v>20000</v>
      </c>
      <c r="DR13">
        <f>Calcer!$B$3</f>
        <v>20000</v>
      </c>
    </row>
    <row r="14" spans="1:122">
      <c r="A14" t="s">
        <v>351</v>
      </c>
      <c r="B14">
        <f t="shared" ref="B14:AF14" si="8">B13+B15</f>
        <v>20600</v>
      </c>
      <c r="C14">
        <f t="shared" si="8"/>
        <v>21200</v>
      </c>
      <c r="D14">
        <f t="shared" si="8"/>
        <v>21800</v>
      </c>
      <c r="E14">
        <f t="shared" si="8"/>
        <v>22400</v>
      </c>
      <c r="F14">
        <f t="shared" si="8"/>
        <v>23000</v>
      </c>
      <c r="G14">
        <f t="shared" si="8"/>
        <v>23600</v>
      </c>
      <c r="H14">
        <f t="shared" si="8"/>
        <v>24200</v>
      </c>
      <c r="I14">
        <f t="shared" si="8"/>
        <v>24800</v>
      </c>
      <c r="J14">
        <f t="shared" si="8"/>
        <v>25400</v>
      </c>
      <c r="K14">
        <f t="shared" si="8"/>
        <v>26000</v>
      </c>
      <c r="L14">
        <f t="shared" si="8"/>
        <v>26600</v>
      </c>
      <c r="M14">
        <f t="shared" si="8"/>
        <v>27200</v>
      </c>
      <c r="N14">
        <f t="shared" si="8"/>
        <v>27800</v>
      </c>
      <c r="O14">
        <f t="shared" si="8"/>
        <v>28400</v>
      </c>
      <c r="P14">
        <f t="shared" si="8"/>
        <v>29000</v>
      </c>
      <c r="Q14">
        <f t="shared" si="8"/>
        <v>29600</v>
      </c>
      <c r="R14">
        <f t="shared" si="8"/>
        <v>30200</v>
      </c>
      <c r="S14">
        <f t="shared" si="8"/>
        <v>30800</v>
      </c>
      <c r="T14">
        <f t="shared" si="8"/>
        <v>31400</v>
      </c>
      <c r="U14">
        <f t="shared" si="8"/>
        <v>32000</v>
      </c>
      <c r="V14">
        <f t="shared" si="8"/>
        <v>32600</v>
      </c>
      <c r="W14">
        <f t="shared" si="8"/>
        <v>33200</v>
      </c>
      <c r="X14">
        <f t="shared" si="8"/>
        <v>33800</v>
      </c>
      <c r="Y14">
        <f t="shared" si="8"/>
        <v>34400</v>
      </c>
      <c r="Z14">
        <f t="shared" si="8"/>
        <v>35000</v>
      </c>
      <c r="AA14">
        <f t="shared" si="8"/>
        <v>35600</v>
      </c>
      <c r="AB14">
        <f t="shared" si="8"/>
        <v>36200</v>
      </c>
      <c r="AC14">
        <f t="shared" si="8"/>
        <v>36800</v>
      </c>
      <c r="AD14">
        <f t="shared" si="8"/>
        <v>37400</v>
      </c>
      <c r="AE14">
        <f t="shared" si="8"/>
        <v>38000</v>
      </c>
      <c r="AF14">
        <f t="shared" si="8"/>
        <v>38600</v>
      </c>
      <c r="AG14">
        <f t="shared" ref="AG14:BL14" si="9">AG13+AG15</f>
        <v>39200</v>
      </c>
      <c r="AH14">
        <f t="shared" si="9"/>
        <v>39800</v>
      </c>
      <c r="AI14">
        <f t="shared" si="9"/>
        <v>40400</v>
      </c>
      <c r="AJ14">
        <f t="shared" si="9"/>
        <v>41000</v>
      </c>
      <c r="AK14">
        <f t="shared" si="9"/>
        <v>41600</v>
      </c>
      <c r="AL14">
        <f t="shared" si="9"/>
        <v>42200</v>
      </c>
      <c r="AM14">
        <f t="shared" si="9"/>
        <v>42800</v>
      </c>
      <c r="AN14">
        <f t="shared" si="9"/>
        <v>43400</v>
      </c>
      <c r="AO14">
        <f t="shared" si="9"/>
        <v>44000</v>
      </c>
      <c r="AP14">
        <f t="shared" si="9"/>
        <v>44600</v>
      </c>
      <c r="AQ14">
        <f t="shared" si="9"/>
        <v>45200</v>
      </c>
      <c r="AR14">
        <f t="shared" si="9"/>
        <v>45800</v>
      </c>
      <c r="AS14">
        <f t="shared" si="9"/>
        <v>46400</v>
      </c>
      <c r="AT14">
        <f t="shared" si="9"/>
        <v>47000</v>
      </c>
      <c r="AU14">
        <f t="shared" si="9"/>
        <v>47600</v>
      </c>
      <c r="AV14">
        <f t="shared" si="9"/>
        <v>48200</v>
      </c>
      <c r="AW14">
        <f t="shared" si="9"/>
        <v>48800</v>
      </c>
      <c r="AX14">
        <f t="shared" si="9"/>
        <v>49400</v>
      </c>
      <c r="AY14">
        <f t="shared" si="9"/>
        <v>50000</v>
      </c>
      <c r="AZ14">
        <f t="shared" si="9"/>
        <v>50600</v>
      </c>
      <c r="BA14">
        <f t="shared" si="9"/>
        <v>51200</v>
      </c>
      <c r="BB14">
        <f t="shared" si="9"/>
        <v>51800</v>
      </c>
      <c r="BC14">
        <f t="shared" si="9"/>
        <v>52400</v>
      </c>
      <c r="BD14">
        <f t="shared" si="9"/>
        <v>53000</v>
      </c>
      <c r="BE14">
        <f t="shared" si="9"/>
        <v>53600</v>
      </c>
      <c r="BF14">
        <f t="shared" si="9"/>
        <v>54200</v>
      </c>
      <c r="BG14">
        <f t="shared" si="9"/>
        <v>54800</v>
      </c>
      <c r="BH14">
        <f t="shared" si="9"/>
        <v>55400</v>
      </c>
      <c r="BI14">
        <f t="shared" si="9"/>
        <v>56000</v>
      </c>
      <c r="BJ14">
        <f t="shared" si="9"/>
        <v>56600</v>
      </c>
      <c r="BK14">
        <f t="shared" si="9"/>
        <v>57200</v>
      </c>
      <c r="BL14">
        <f t="shared" si="9"/>
        <v>57800</v>
      </c>
      <c r="BM14">
        <f t="shared" ref="BM14:CR14" si="10">BM13+BM15</f>
        <v>58400</v>
      </c>
      <c r="BN14">
        <f t="shared" si="10"/>
        <v>59000</v>
      </c>
      <c r="BO14">
        <f t="shared" si="10"/>
        <v>59600</v>
      </c>
      <c r="BP14">
        <f t="shared" si="10"/>
        <v>60200</v>
      </c>
      <c r="BQ14">
        <f t="shared" si="10"/>
        <v>60800</v>
      </c>
      <c r="BR14">
        <f t="shared" si="10"/>
        <v>61400</v>
      </c>
      <c r="BS14">
        <f t="shared" si="10"/>
        <v>62000</v>
      </c>
      <c r="BT14">
        <f t="shared" si="10"/>
        <v>62600</v>
      </c>
      <c r="BU14">
        <f t="shared" si="10"/>
        <v>63200</v>
      </c>
      <c r="BV14">
        <f t="shared" si="10"/>
        <v>63800</v>
      </c>
      <c r="BW14">
        <f t="shared" si="10"/>
        <v>64400</v>
      </c>
      <c r="BX14">
        <f t="shared" si="10"/>
        <v>65000</v>
      </c>
      <c r="BY14">
        <f t="shared" si="10"/>
        <v>65600</v>
      </c>
      <c r="BZ14">
        <f t="shared" si="10"/>
        <v>66200</v>
      </c>
      <c r="CA14">
        <f t="shared" si="10"/>
        <v>66800</v>
      </c>
      <c r="CB14">
        <f t="shared" si="10"/>
        <v>67400</v>
      </c>
      <c r="CC14">
        <f t="shared" si="10"/>
        <v>68000</v>
      </c>
      <c r="CD14">
        <f t="shared" si="10"/>
        <v>68600</v>
      </c>
      <c r="CE14">
        <f t="shared" si="10"/>
        <v>69200</v>
      </c>
      <c r="CF14">
        <f t="shared" si="10"/>
        <v>69800</v>
      </c>
      <c r="CG14">
        <f t="shared" si="10"/>
        <v>70400</v>
      </c>
      <c r="CH14">
        <f t="shared" si="10"/>
        <v>71000</v>
      </c>
      <c r="CI14">
        <f t="shared" si="10"/>
        <v>71600</v>
      </c>
      <c r="CJ14">
        <f t="shared" si="10"/>
        <v>72200</v>
      </c>
      <c r="CK14">
        <f t="shared" si="10"/>
        <v>72800</v>
      </c>
      <c r="CL14">
        <f t="shared" si="10"/>
        <v>73400</v>
      </c>
      <c r="CM14">
        <f t="shared" si="10"/>
        <v>74000</v>
      </c>
      <c r="CN14">
        <f t="shared" si="10"/>
        <v>74600</v>
      </c>
      <c r="CO14">
        <f t="shared" si="10"/>
        <v>75200</v>
      </c>
      <c r="CP14">
        <f t="shared" si="10"/>
        <v>75800</v>
      </c>
      <c r="CQ14">
        <f t="shared" si="10"/>
        <v>76400</v>
      </c>
      <c r="CR14">
        <f t="shared" si="10"/>
        <v>77000</v>
      </c>
      <c r="CS14">
        <f>CS13+CS15</f>
        <v>77600</v>
      </c>
      <c r="CT14">
        <f>CT13+CT15</f>
        <v>78200</v>
      </c>
      <c r="CU14">
        <f>CU13+CU15</f>
        <v>78800</v>
      </c>
      <c r="CV14">
        <f>CV13+CV15</f>
        <v>79400</v>
      </c>
      <c r="CW14">
        <f>CW13+CW15</f>
        <v>80000</v>
      </c>
      <c r="CX14">
        <f t="shared" ref="CX14:DE14" si="11">CX13+CX15</f>
        <v>80600</v>
      </c>
      <c r="CY14">
        <f t="shared" si="11"/>
        <v>81200</v>
      </c>
      <c r="CZ14">
        <f t="shared" si="11"/>
        <v>81800</v>
      </c>
      <c r="DA14">
        <f t="shared" si="11"/>
        <v>82400</v>
      </c>
      <c r="DB14">
        <f t="shared" si="11"/>
        <v>83000</v>
      </c>
      <c r="DC14">
        <f t="shared" si="11"/>
        <v>83600</v>
      </c>
      <c r="DD14">
        <f t="shared" si="11"/>
        <v>84200</v>
      </c>
      <c r="DE14">
        <f t="shared" si="11"/>
        <v>84800</v>
      </c>
      <c r="DF14">
        <f t="shared" ref="DF14:DR14" si="12">DF13+DF15</f>
        <v>85400</v>
      </c>
      <c r="DG14">
        <f t="shared" si="12"/>
        <v>86000</v>
      </c>
      <c r="DH14">
        <f t="shared" si="12"/>
        <v>86600</v>
      </c>
      <c r="DI14">
        <f t="shared" si="12"/>
        <v>87200</v>
      </c>
      <c r="DJ14">
        <f t="shared" si="12"/>
        <v>87800</v>
      </c>
      <c r="DK14">
        <f t="shared" si="12"/>
        <v>88400</v>
      </c>
      <c r="DL14">
        <f t="shared" si="12"/>
        <v>89000</v>
      </c>
      <c r="DM14">
        <f t="shared" si="12"/>
        <v>89600</v>
      </c>
      <c r="DN14">
        <f t="shared" si="12"/>
        <v>90200</v>
      </c>
      <c r="DO14">
        <f t="shared" si="12"/>
        <v>90800</v>
      </c>
      <c r="DP14">
        <f t="shared" si="12"/>
        <v>91400</v>
      </c>
      <c r="DQ14">
        <f t="shared" si="12"/>
        <v>92000</v>
      </c>
      <c r="DR14">
        <f t="shared" si="12"/>
        <v>92600</v>
      </c>
    </row>
    <row r="15" spans="1:122">
      <c r="A15" t="s">
        <v>352</v>
      </c>
      <c r="B15">
        <f>B11*Calcer!$B$2</f>
        <v>600</v>
      </c>
      <c r="C15">
        <f>C11*Calcer!$B$2</f>
        <v>1200</v>
      </c>
      <c r="D15">
        <f>D11*Calcer!$B$2</f>
        <v>1800</v>
      </c>
      <c r="E15">
        <f>E11*Calcer!$B$2</f>
        <v>2400</v>
      </c>
      <c r="F15">
        <f>F11*Calcer!$B$2</f>
        <v>3000</v>
      </c>
      <c r="G15">
        <f>G11*Calcer!$B$2</f>
        <v>3600</v>
      </c>
      <c r="H15">
        <f>H11*Calcer!$B$2</f>
        <v>4200</v>
      </c>
      <c r="I15">
        <f>I11*Calcer!$B$2</f>
        <v>4800</v>
      </c>
      <c r="J15">
        <f>J11*Calcer!$B$2</f>
        <v>5400</v>
      </c>
      <c r="K15">
        <f>K11*Calcer!$B$2</f>
        <v>6000</v>
      </c>
      <c r="L15">
        <f>L11*Calcer!$B$2</f>
        <v>6600</v>
      </c>
      <c r="M15">
        <f>M11*Calcer!$B$2</f>
        <v>7200</v>
      </c>
      <c r="N15">
        <f>N11*Calcer!$B$2</f>
        <v>7800</v>
      </c>
      <c r="O15">
        <f>O11*Calcer!$B$2</f>
        <v>8400</v>
      </c>
      <c r="P15">
        <f>P11*Calcer!$B$2</f>
        <v>9000</v>
      </c>
      <c r="Q15">
        <f>Q11*Calcer!$B$2</f>
        <v>9600</v>
      </c>
      <c r="R15">
        <f>R11*Calcer!$B$2</f>
        <v>10200</v>
      </c>
      <c r="S15">
        <f>S11*Calcer!$B$2</f>
        <v>10800</v>
      </c>
      <c r="T15">
        <f>T11*Calcer!$B$2</f>
        <v>11400</v>
      </c>
      <c r="U15">
        <f>U11*Calcer!$B$2</f>
        <v>12000</v>
      </c>
      <c r="V15">
        <f>V11*Calcer!$B$2</f>
        <v>12600</v>
      </c>
      <c r="W15">
        <f>W11*Calcer!$B$2</f>
        <v>13200</v>
      </c>
      <c r="X15">
        <f>X11*Calcer!$B$2</f>
        <v>13800</v>
      </c>
      <c r="Y15">
        <f>Y11*Calcer!$B$2</f>
        <v>14400</v>
      </c>
      <c r="Z15">
        <f>Z11*Calcer!$B$2</f>
        <v>15000</v>
      </c>
      <c r="AA15">
        <f>AA11*Calcer!$B$2</f>
        <v>15600</v>
      </c>
      <c r="AB15">
        <f>AB11*Calcer!$B$2</f>
        <v>16200</v>
      </c>
      <c r="AC15">
        <f>AC11*Calcer!$B$2</f>
        <v>16800</v>
      </c>
      <c r="AD15">
        <f>AD11*Calcer!$B$2</f>
        <v>17400</v>
      </c>
      <c r="AE15">
        <f>AE11*Calcer!$B$2</f>
        <v>18000</v>
      </c>
      <c r="AF15">
        <f>AF11*Calcer!$B$2</f>
        <v>18600</v>
      </c>
      <c r="AG15">
        <f>AG11*Calcer!$B$2</f>
        <v>19200</v>
      </c>
      <c r="AH15">
        <f>AH11*Calcer!$B$2</f>
        <v>19800</v>
      </c>
      <c r="AI15">
        <f>AI11*Calcer!$B$2</f>
        <v>20400</v>
      </c>
      <c r="AJ15">
        <f>AJ11*Calcer!$B$2</f>
        <v>21000</v>
      </c>
      <c r="AK15">
        <f>AK11*Calcer!$B$2</f>
        <v>21600</v>
      </c>
      <c r="AL15">
        <f>AL11*Calcer!$B$2</f>
        <v>22200</v>
      </c>
      <c r="AM15">
        <f>AM11*Calcer!$B$2</f>
        <v>22800</v>
      </c>
      <c r="AN15">
        <f>AN11*Calcer!$B$2</f>
        <v>23400</v>
      </c>
      <c r="AO15">
        <f>AO11*Calcer!$B$2</f>
        <v>24000</v>
      </c>
      <c r="AP15">
        <f>AP11*Calcer!$B$2</f>
        <v>24600</v>
      </c>
      <c r="AQ15">
        <f>AQ11*Calcer!$B$2</f>
        <v>25200</v>
      </c>
      <c r="AR15">
        <f>AR11*Calcer!$B$2</f>
        <v>25800</v>
      </c>
      <c r="AS15">
        <f>AS11*Calcer!$B$2</f>
        <v>26400</v>
      </c>
      <c r="AT15">
        <f>AT11*Calcer!$B$2</f>
        <v>27000</v>
      </c>
      <c r="AU15">
        <f>AU11*Calcer!$B$2</f>
        <v>27600</v>
      </c>
      <c r="AV15">
        <f>AV11*Calcer!$B$2</f>
        <v>28200</v>
      </c>
      <c r="AW15">
        <f>AW11*Calcer!$B$2</f>
        <v>28800</v>
      </c>
      <c r="AX15">
        <f>AX11*Calcer!$B$2</f>
        <v>29400</v>
      </c>
      <c r="AY15">
        <f>AY11*Calcer!$B$2</f>
        <v>30000</v>
      </c>
      <c r="AZ15">
        <f>AZ11*Calcer!$B$2</f>
        <v>30600</v>
      </c>
      <c r="BA15">
        <f>BA11*Calcer!$B$2</f>
        <v>31200</v>
      </c>
      <c r="BB15">
        <f>BB11*Calcer!$B$2</f>
        <v>31800</v>
      </c>
      <c r="BC15">
        <f>BC11*Calcer!$B$2</f>
        <v>32400</v>
      </c>
      <c r="BD15">
        <f>BD11*Calcer!$B$2</f>
        <v>33000</v>
      </c>
      <c r="BE15">
        <f>BE11*Calcer!$B$2</f>
        <v>33600</v>
      </c>
      <c r="BF15">
        <f>BF11*Calcer!$B$2</f>
        <v>34200</v>
      </c>
      <c r="BG15">
        <f>BG11*Calcer!$B$2</f>
        <v>34800</v>
      </c>
      <c r="BH15">
        <f>BH11*Calcer!$B$2</f>
        <v>35400</v>
      </c>
      <c r="BI15">
        <f>BI11*Calcer!$B$2</f>
        <v>36000</v>
      </c>
      <c r="BJ15">
        <f>BJ11*Calcer!$B$2</f>
        <v>36600</v>
      </c>
      <c r="BK15">
        <f>BK11*Calcer!$B$2</f>
        <v>37200</v>
      </c>
      <c r="BL15">
        <f>BL11*Calcer!$B$2</f>
        <v>37800</v>
      </c>
      <c r="BM15">
        <f>BM11*Calcer!$B$2</f>
        <v>38400</v>
      </c>
      <c r="BN15">
        <f>BN11*Calcer!$B$2</f>
        <v>39000</v>
      </c>
      <c r="BO15">
        <f>BO11*Calcer!$B$2</f>
        <v>39600</v>
      </c>
      <c r="BP15">
        <f>BP11*Calcer!$B$2</f>
        <v>40200</v>
      </c>
      <c r="BQ15">
        <f>BQ11*Calcer!$B$2</f>
        <v>40800</v>
      </c>
      <c r="BR15">
        <f>BR11*Calcer!$B$2</f>
        <v>41400</v>
      </c>
      <c r="BS15">
        <f>BS11*Calcer!$B$2</f>
        <v>42000</v>
      </c>
      <c r="BT15">
        <f>BT11*Calcer!$B$2</f>
        <v>42600</v>
      </c>
      <c r="BU15">
        <f>BU11*Calcer!$B$2</f>
        <v>43200</v>
      </c>
      <c r="BV15">
        <f>BV11*Calcer!$B$2</f>
        <v>43800</v>
      </c>
      <c r="BW15">
        <f>BW11*Calcer!$B$2</f>
        <v>44400</v>
      </c>
      <c r="BX15">
        <f>BX11*Calcer!$B$2</f>
        <v>45000</v>
      </c>
      <c r="BY15">
        <f>BY11*Calcer!$B$2</f>
        <v>45600</v>
      </c>
      <c r="BZ15">
        <f>BZ11*Calcer!$B$2</f>
        <v>46200</v>
      </c>
      <c r="CA15">
        <f>CA11*Calcer!$B$2</f>
        <v>46800</v>
      </c>
      <c r="CB15">
        <f>CB11*Calcer!$B$2</f>
        <v>47400</v>
      </c>
      <c r="CC15">
        <f>CC11*Calcer!$B$2</f>
        <v>48000</v>
      </c>
      <c r="CD15">
        <f>CD11*Calcer!$B$2</f>
        <v>48600</v>
      </c>
      <c r="CE15">
        <f>CE11*Calcer!$B$2</f>
        <v>49200</v>
      </c>
      <c r="CF15">
        <f>CF11*Calcer!$B$2</f>
        <v>49800</v>
      </c>
      <c r="CG15">
        <f>CG11*Calcer!$B$2</f>
        <v>50400</v>
      </c>
      <c r="CH15">
        <f>CH11*Calcer!$B$2</f>
        <v>51000</v>
      </c>
      <c r="CI15">
        <f>CI11*Calcer!$B$2</f>
        <v>51600</v>
      </c>
      <c r="CJ15">
        <f>CJ11*Calcer!$B$2</f>
        <v>52200</v>
      </c>
      <c r="CK15">
        <f>CK11*Calcer!$B$2</f>
        <v>52800</v>
      </c>
      <c r="CL15">
        <f>CL11*Calcer!$B$2</f>
        <v>53400</v>
      </c>
      <c r="CM15">
        <f>CM11*Calcer!$B$2</f>
        <v>54000</v>
      </c>
      <c r="CN15">
        <f>CN11*Calcer!$B$2</f>
        <v>54600</v>
      </c>
      <c r="CO15">
        <f>CO11*Calcer!$B$2</f>
        <v>55200</v>
      </c>
      <c r="CP15">
        <f>CP11*Calcer!$B$2</f>
        <v>55800</v>
      </c>
      <c r="CQ15">
        <f>CQ11*Calcer!$B$2</f>
        <v>56400</v>
      </c>
      <c r="CR15">
        <f>CR11*Calcer!$B$2</f>
        <v>57000</v>
      </c>
      <c r="CS15">
        <f>CS11*Calcer!$B$2</f>
        <v>57600</v>
      </c>
      <c r="CT15">
        <f>CT11*Calcer!$B$2</f>
        <v>58200</v>
      </c>
      <c r="CU15">
        <f>CU11*Calcer!$B$2</f>
        <v>58800</v>
      </c>
      <c r="CV15">
        <f>CV11*Calcer!$B$2</f>
        <v>59400</v>
      </c>
      <c r="CW15">
        <f>CW11*Calcer!$B$2</f>
        <v>60000</v>
      </c>
      <c r="CX15">
        <f>CX11*Calcer!$B$2</f>
        <v>60600</v>
      </c>
      <c r="CY15">
        <f>CY11*Calcer!$B$2</f>
        <v>61200</v>
      </c>
      <c r="CZ15">
        <f>CZ11*Calcer!$B$2</f>
        <v>61800</v>
      </c>
      <c r="DA15">
        <f>DA11*Calcer!$B$2</f>
        <v>62400</v>
      </c>
      <c r="DB15">
        <f>DB11*Calcer!$B$2</f>
        <v>63000</v>
      </c>
      <c r="DC15">
        <f>DC11*Calcer!$B$2</f>
        <v>63600</v>
      </c>
      <c r="DD15">
        <f>DD11*Calcer!$B$2</f>
        <v>64200</v>
      </c>
      <c r="DE15">
        <f>DE11*Calcer!$B$2</f>
        <v>64800</v>
      </c>
      <c r="DF15">
        <f>DF11*Calcer!$B$2</f>
        <v>65400</v>
      </c>
      <c r="DG15">
        <f>DG11*Calcer!$B$2</f>
        <v>66000</v>
      </c>
      <c r="DH15">
        <f>DH11*Calcer!$B$2</f>
        <v>66600</v>
      </c>
      <c r="DI15">
        <f>DI11*Calcer!$B$2</f>
        <v>67200</v>
      </c>
      <c r="DJ15">
        <f>DJ11*Calcer!$B$2</f>
        <v>67800</v>
      </c>
      <c r="DK15">
        <f>DK11*Calcer!$B$2</f>
        <v>68400</v>
      </c>
      <c r="DL15">
        <f>DL11*Calcer!$B$2</f>
        <v>69000</v>
      </c>
      <c r="DM15">
        <f>DM11*Calcer!$B$2</f>
        <v>69600</v>
      </c>
      <c r="DN15">
        <f>DN11*Calcer!$B$2</f>
        <v>70200</v>
      </c>
      <c r="DO15">
        <f>DO11*Calcer!$B$2</f>
        <v>70800</v>
      </c>
      <c r="DP15">
        <f>DP11*Calcer!$B$2</f>
        <v>71400</v>
      </c>
      <c r="DQ15">
        <f>DQ11*Calcer!$B$2</f>
        <v>72000</v>
      </c>
      <c r="DR15">
        <f>DR11*Calcer!$B$2</f>
        <v>72600</v>
      </c>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618F6-A89D-4E2F-B026-1B8005AD132D}">
  <sheetPr>
    <tabColor rgb="FFFFFF00"/>
    <pageSetUpPr fitToPage="1"/>
  </sheetPr>
  <dimension ref="A1:D25"/>
  <sheetViews>
    <sheetView zoomScale="80" zoomScaleNormal="80" workbookViewId="0"/>
  </sheetViews>
  <sheetFormatPr defaultColWidth="54.7109375" defaultRowHeight="24.75"/>
  <cols>
    <col min="1" max="1" width="10.140625" style="113" customWidth="1"/>
    <col min="2" max="2" width="255.5703125" style="113" customWidth="1"/>
    <col min="3" max="16384" width="54.7109375" style="113"/>
  </cols>
  <sheetData>
    <row r="1" spans="1:4" ht="35.25">
      <c r="B1" s="114" t="s">
        <v>28</v>
      </c>
    </row>
    <row r="2" spans="1:4">
      <c r="A2" s="115" t="s">
        <v>29</v>
      </c>
      <c r="C2" s="115"/>
      <c r="D2" s="115"/>
    </row>
    <row r="3" spans="1:4">
      <c r="B3" s="116" t="s">
        <v>30</v>
      </c>
    </row>
    <row r="4" spans="1:4">
      <c r="B4" s="116" t="s">
        <v>31</v>
      </c>
    </row>
    <row r="5" spans="1:4" ht="21.75" customHeight="1">
      <c r="B5" s="116"/>
    </row>
    <row r="6" spans="1:4" ht="21.75" customHeight="1">
      <c r="A6" s="115" t="s">
        <v>32</v>
      </c>
    </row>
    <row r="7" spans="1:4" ht="21.75" customHeight="1">
      <c r="B7" s="116" t="s">
        <v>33</v>
      </c>
    </row>
    <row r="8" spans="1:4" ht="21.75" customHeight="1">
      <c r="B8" s="116" t="s">
        <v>34</v>
      </c>
    </row>
    <row r="9" spans="1:4" ht="21.75" customHeight="1">
      <c r="B9" s="116" t="s">
        <v>35</v>
      </c>
    </row>
    <row r="10" spans="1:4" ht="21.75" customHeight="1">
      <c r="B10" s="116" t="s">
        <v>36</v>
      </c>
    </row>
    <row r="11" spans="1:4" ht="21.75" customHeight="1"/>
    <row r="12" spans="1:4" ht="21.75" customHeight="1">
      <c r="A12" s="115" t="s">
        <v>37</v>
      </c>
    </row>
    <row r="13" spans="1:4" ht="21.75" customHeight="1">
      <c r="B13" s="318" t="s">
        <v>38</v>
      </c>
    </row>
    <row r="14" spans="1:4" ht="21.75" customHeight="1">
      <c r="B14" s="318" t="s">
        <v>39</v>
      </c>
    </row>
    <row r="15" spans="1:4" ht="21.75" customHeight="1">
      <c r="B15" s="318" t="s">
        <v>40</v>
      </c>
    </row>
    <row r="16" spans="1:4" ht="21.75" customHeight="1">
      <c r="A16" s="115"/>
      <c r="B16" s="113" t="s">
        <v>41</v>
      </c>
    </row>
    <row r="17" spans="1:3" ht="21.75" customHeight="1">
      <c r="B17" s="116" t="s">
        <v>42</v>
      </c>
    </row>
    <row r="18" spans="1:3" ht="21.75" customHeight="1">
      <c r="B18" s="116"/>
    </row>
    <row r="19" spans="1:3" ht="21.75" customHeight="1">
      <c r="B19" s="116" t="s">
        <v>43</v>
      </c>
    </row>
    <row r="20" spans="1:3" ht="21.75" customHeight="1">
      <c r="B20" s="116"/>
    </row>
    <row r="21" spans="1:3" ht="21.75" customHeight="1">
      <c r="C21" s="117"/>
    </row>
    <row r="22" spans="1:3" ht="21.75" customHeight="1">
      <c r="A22" s="115"/>
    </row>
    <row r="23" spans="1:3" ht="21.75" customHeight="1">
      <c r="B23" s="118"/>
    </row>
    <row r="24" spans="1:3" ht="21.75" customHeight="1">
      <c r="B24" s="119"/>
    </row>
    <row r="25" spans="1:3" ht="21.75" customHeight="1"/>
  </sheetData>
  <pageMargins left="0.7" right="0.7" top="0.75" bottom="0.75" header="0.3" footer="0.3"/>
  <pageSetup scale="46"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75BD-0666-4BC9-8A13-854A4B13ACAC}">
  <sheetPr>
    <tabColor rgb="FFFFFF00"/>
    <pageSetUpPr fitToPage="1"/>
  </sheetPr>
  <dimension ref="A1:L16"/>
  <sheetViews>
    <sheetView workbookViewId="0">
      <selection activeCell="C2" sqref="C2:E2"/>
    </sheetView>
  </sheetViews>
  <sheetFormatPr defaultRowHeight="23.25"/>
  <cols>
    <col min="1" max="12" width="9.140625" style="263"/>
    <col min="13" max="13" width="12.7109375" style="263" customWidth="1"/>
    <col min="14" max="14" width="5.7109375" style="263" customWidth="1"/>
    <col min="15" max="16384" width="9.140625" style="263"/>
  </cols>
  <sheetData>
    <row r="1" spans="1:12" ht="2.1" customHeight="1"/>
    <row r="2" spans="1:12">
      <c r="A2" s="262" t="s">
        <v>44</v>
      </c>
      <c r="J2" s="264"/>
      <c r="L2" s="265" t="s">
        <v>45</v>
      </c>
    </row>
    <row r="3" spans="1:12">
      <c r="A3" s="262"/>
      <c r="B3" s="262" t="s">
        <v>46</v>
      </c>
      <c r="J3" s="264"/>
      <c r="L3" s="263" t="s">
        <v>47</v>
      </c>
    </row>
    <row r="5" spans="1:12" ht="26.25">
      <c r="F5" s="266" t="s">
        <v>48</v>
      </c>
    </row>
    <row r="6" spans="1:12" ht="26.25">
      <c r="C6" s="267"/>
      <c r="F6" s="266" t="s">
        <v>49</v>
      </c>
      <c r="J6" s="263" t="s">
        <v>50</v>
      </c>
    </row>
    <row r="7" spans="1:12">
      <c r="K7" s="263" t="s">
        <v>51</v>
      </c>
    </row>
    <row r="8" spans="1:12">
      <c r="J8" s="263" t="s">
        <v>52</v>
      </c>
    </row>
    <row r="9" spans="1:12">
      <c r="F9" s="268" t="s">
        <v>53</v>
      </c>
      <c r="K9" s="263" t="s">
        <v>54</v>
      </c>
    </row>
    <row r="10" spans="1:12">
      <c r="F10" s="268" t="s">
        <v>55</v>
      </c>
    </row>
    <row r="11" spans="1:12">
      <c r="K11" s="300" t="s">
        <v>56</v>
      </c>
    </row>
    <row r="13" spans="1:12">
      <c r="F13" s="269" t="s">
        <v>57</v>
      </c>
    </row>
    <row r="14" spans="1:12">
      <c r="F14" s="270" t="s">
        <v>58</v>
      </c>
    </row>
    <row r="15" spans="1:12">
      <c r="F15" s="271"/>
    </row>
    <row r="16" spans="1:12">
      <c r="F16" s="271"/>
    </row>
  </sheetData>
  <printOptions horizontalCentered="1" verticalCentered="1"/>
  <pageMargins left="0.45" right="0.45" top="0.75" bottom="0.75" header="0.3" footer="0.3"/>
  <pageSetup scale="61"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DF3D-E7FB-405F-9B88-9C1646980F79}">
  <sheetPr>
    <tabColor theme="4" tint="0.79998168889431442"/>
    <pageSetUpPr fitToPage="1"/>
  </sheetPr>
  <dimension ref="A1:F24"/>
  <sheetViews>
    <sheetView zoomScale="80" zoomScaleNormal="80" workbookViewId="0">
      <selection activeCell="F12" sqref="F12"/>
    </sheetView>
  </sheetViews>
  <sheetFormatPr defaultColWidth="54.7109375" defaultRowHeight="24.75"/>
  <cols>
    <col min="1" max="1" width="10.140625" style="113" customWidth="1"/>
    <col min="2" max="2" width="67.7109375" style="113" customWidth="1"/>
    <col min="3" max="5" width="48.7109375" style="113" customWidth="1"/>
    <col min="6" max="6" width="53.5703125" style="113" customWidth="1"/>
    <col min="7" max="16384" width="54.7109375" style="113"/>
  </cols>
  <sheetData>
    <row r="1" spans="1:6" ht="2.1" customHeight="1"/>
    <row r="2" spans="1:6" ht="35.25">
      <c r="C2" s="277" t="s">
        <v>59</v>
      </c>
    </row>
    <row r="3" spans="1:6">
      <c r="A3" s="115" t="s">
        <v>60</v>
      </c>
      <c r="C3" s="115"/>
      <c r="D3" s="115"/>
    </row>
    <row r="4" spans="1:6">
      <c r="B4" s="116" t="s">
        <v>61</v>
      </c>
    </row>
    <row r="5" spans="1:6">
      <c r="B5" s="116" t="s">
        <v>62</v>
      </c>
    </row>
    <row r="6" spans="1:6" ht="21.75" customHeight="1" thickBot="1">
      <c r="A6" s="115"/>
    </row>
    <row r="7" spans="1:6" ht="21.75" customHeight="1" thickTop="1">
      <c r="B7" s="273" t="s">
        <v>63</v>
      </c>
      <c r="C7" s="272" t="s">
        <v>64</v>
      </c>
      <c r="D7" s="272" t="s">
        <v>65</v>
      </c>
      <c r="E7" s="272" t="s">
        <v>64</v>
      </c>
      <c r="F7" s="246" t="s">
        <v>66</v>
      </c>
    </row>
    <row r="8" spans="1:6" ht="21.75" customHeight="1">
      <c r="B8" s="116" t="s">
        <v>67</v>
      </c>
      <c r="C8" s="244" t="s">
        <v>68</v>
      </c>
      <c r="D8" s="245" t="s">
        <v>69</v>
      </c>
      <c r="E8" s="245" t="s">
        <v>70</v>
      </c>
      <c r="F8" s="246" t="s">
        <v>71</v>
      </c>
    </row>
    <row r="9" spans="1:6" ht="21.75" customHeight="1">
      <c r="B9" s="116"/>
      <c r="C9" s="245"/>
      <c r="D9" s="245" t="s">
        <v>72</v>
      </c>
      <c r="E9" s="245"/>
      <c r="F9" s="246"/>
    </row>
    <row r="10" spans="1:6" ht="21.75" customHeight="1">
      <c r="B10" s="118" t="s">
        <v>73</v>
      </c>
      <c r="C10" s="247" t="s">
        <v>74</v>
      </c>
      <c r="D10" s="248" t="s">
        <v>75</v>
      </c>
      <c r="E10" s="248" t="s">
        <v>76</v>
      </c>
      <c r="F10" s="246"/>
    </row>
    <row r="11" spans="1:6" s="118" customFormat="1" ht="21.75" customHeight="1" thickBot="1">
      <c r="B11" s="118" t="s">
        <v>77</v>
      </c>
      <c r="C11" s="249"/>
      <c r="D11" s="249"/>
      <c r="E11" s="249"/>
      <c r="F11" s="275" t="s">
        <v>78</v>
      </c>
    </row>
    <row r="12" spans="1:6" ht="21.75" customHeight="1" thickTop="1">
      <c r="A12" s="115" t="s">
        <v>79</v>
      </c>
      <c r="B12" s="274"/>
      <c r="F12" s="250" t="s">
        <v>80</v>
      </c>
    </row>
    <row r="13" spans="1:6" ht="21.75" customHeight="1">
      <c r="B13" s="116" t="s">
        <v>81</v>
      </c>
    </row>
    <row r="14" spans="1:6" ht="21.75" customHeight="1">
      <c r="B14" s="116" t="s">
        <v>82</v>
      </c>
    </row>
    <row r="15" spans="1:6" ht="21.75" customHeight="1">
      <c r="B15" s="116" t="s">
        <v>83</v>
      </c>
    </row>
    <row r="16" spans="1:6" ht="21.75" customHeight="1">
      <c r="B16" s="116" t="s">
        <v>84</v>
      </c>
    </row>
    <row r="17" spans="2:3" ht="21.75" customHeight="1">
      <c r="B17" s="116" t="s">
        <v>85</v>
      </c>
    </row>
    <row r="18" spans="2:3" ht="21.75" customHeight="1">
      <c r="B18" s="186" t="s">
        <v>86</v>
      </c>
    </row>
    <row r="19" spans="2:3" ht="21.75" customHeight="1">
      <c r="B19" s="116" t="s">
        <v>87</v>
      </c>
    </row>
    <row r="20" spans="2:3" ht="21.75" customHeight="1">
      <c r="B20" s="116" t="s">
        <v>88</v>
      </c>
    </row>
    <row r="21" spans="2:3" ht="21.75" customHeight="1">
      <c r="B21" s="116" t="s">
        <v>89</v>
      </c>
    </row>
    <row r="22" spans="2:3" ht="21.75" customHeight="1">
      <c r="B22" s="118"/>
      <c r="C22" s="276" t="s">
        <v>90</v>
      </c>
    </row>
    <row r="23" spans="2:3" ht="21.75" customHeight="1">
      <c r="B23" s="119"/>
    </row>
    <row r="24" spans="2:3" ht="21.75" customHeight="1"/>
  </sheetData>
  <pageMargins left="0.7" right="0.7" top="0.75" bottom="0.75" header="0.3" footer="0.3"/>
  <pageSetup scale="44"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7F72C-2489-4604-9DBB-D2CBD4050638}">
  <sheetPr>
    <tabColor theme="4" tint="0.59999389629810485"/>
    <pageSetUpPr fitToPage="1"/>
  </sheetPr>
  <dimension ref="A1:I22"/>
  <sheetViews>
    <sheetView workbookViewId="0"/>
  </sheetViews>
  <sheetFormatPr defaultRowHeight="19.5"/>
  <cols>
    <col min="1" max="1" width="24.7109375" style="187" customWidth="1"/>
    <col min="2" max="3" width="22.7109375" style="187" customWidth="1"/>
    <col min="4" max="4" width="28.42578125" style="187" customWidth="1"/>
    <col min="5" max="7" width="22.7109375" style="187" customWidth="1"/>
    <col min="8" max="8" width="12.7109375" style="187" customWidth="1"/>
    <col min="9" max="9" width="20.7109375" style="189" customWidth="1"/>
    <col min="10" max="19" width="20.7109375" style="187" customWidth="1"/>
    <col min="20" max="16384" width="9.140625" style="187"/>
  </cols>
  <sheetData>
    <row r="1" spans="1:9" ht="0.95" customHeight="1"/>
    <row r="2" spans="1:9">
      <c r="E2" s="188" t="s">
        <v>91</v>
      </c>
    </row>
    <row r="3" spans="1:9" ht="9.9499999999999993" customHeight="1">
      <c r="D3" s="190"/>
    </row>
    <row r="4" spans="1:9">
      <c r="A4" s="191" t="s">
        <v>92</v>
      </c>
      <c r="C4" s="187" t="s">
        <v>93</v>
      </c>
    </row>
    <row r="5" spans="1:9">
      <c r="A5" s="192" t="s">
        <v>94</v>
      </c>
      <c r="D5" s="193" t="s">
        <v>95</v>
      </c>
    </row>
    <row r="6" spans="1:9" ht="20.25" thickBot="1">
      <c r="A6" s="187" t="s">
        <v>96</v>
      </c>
      <c r="C6" s="187" t="s">
        <v>97</v>
      </c>
      <c r="H6" s="194" t="s">
        <v>98</v>
      </c>
    </row>
    <row r="7" spans="1:9" ht="20.25" thickTop="1">
      <c r="B7" s="195"/>
      <c r="C7" s="195"/>
      <c r="D7" s="196" t="s">
        <v>99</v>
      </c>
      <c r="E7" s="195"/>
      <c r="F7" s="195"/>
      <c r="G7" s="195"/>
      <c r="H7" s="192"/>
    </row>
    <row r="8" spans="1:9">
      <c r="A8" s="187" t="s">
        <v>100</v>
      </c>
      <c r="B8" s="197" t="s">
        <v>101</v>
      </c>
      <c r="C8" s="197" t="s">
        <v>102</v>
      </c>
      <c r="D8" s="198" t="s">
        <v>103</v>
      </c>
      <c r="E8" s="197" t="s">
        <v>104</v>
      </c>
      <c r="F8" s="199" t="s">
        <v>105</v>
      </c>
      <c r="G8" s="197"/>
      <c r="H8" s="200" t="s">
        <v>106</v>
      </c>
    </row>
    <row r="9" spans="1:9">
      <c r="B9" s="251" t="s">
        <v>107</v>
      </c>
      <c r="C9" s="251" t="s">
        <v>108</v>
      </c>
      <c r="D9" s="197" t="s">
        <v>109</v>
      </c>
      <c r="E9" s="251" t="s">
        <v>110</v>
      </c>
      <c r="F9" s="251" t="s">
        <v>111</v>
      </c>
      <c r="G9" s="197" t="s">
        <v>106</v>
      </c>
      <c r="H9" s="192" t="s">
        <v>112</v>
      </c>
    </row>
    <row r="10" spans="1:9">
      <c r="B10" s="251" t="s">
        <v>113</v>
      </c>
      <c r="C10" s="251" t="s">
        <v>113</v>
      </c>
      <c r="D10" s="197" t="s">
        <v>114</v>
      </c>
      <c r="E10" s="251" t="s">
        <v>115</v>
      </c>
      <c r="F10" s="251" t="s">
        <v>116</v>
      </c>
      <c r="G10" s="197" t="s">
        <v>117</v>
      </c>
      <c r="H10" s="192" t="s">
        <v>118</v>
      </c>
    </row>
    <row r="11" spans="1:9">
      <c r="B11" s="251" t="s">
        <v>119</v>
      </c>
      <c r="C11" s="251"/>
      <c r="D11" s="201" t="s">
        <v>120</v>
      </c>
      <c r="E11" s="251" t="s">
        <v>121</v>
      </c>
      <c r="F11" s="197"/>
      <c r="G11" s="251" t="s">
        <v>122</v>
      </c>
    </row>
    <row r="12" spans="1:9">
      <c r="B12" s="197" t="s">
        <v>123</v>
      </c>
      <c r="C12" s="197" t="s">
        <v>123</v>
      </c>
      <c r="D12" s="202" t="s">
        <v>124</v>
      </c>
      <c r="E12" s="197" t="s">
        <v>123</v>
      </c>
      <c r="F12" s="197" t="s">
        <v>123</v>
      </c>
      <c r="G12" s="197" t="s">
        <v>123</v>
      </c>
    </row>
    <row r="13" spans="1:9">
      <c r="B13" s="197" t="s">
        <v>125</v>
      </c>
      <c r="C13" s="197" t="s">
        <v>125</v>
      </c>
      <c r="D13" s="198" t="s">
        <v>126</v>
      </c>
      <c r="E13" s="197" t="s">
        <v>125</v>
      </c>
      <c r="F13" s="197" t="s">
        <v>125</v>
      </c>
      <c r="G13" s="197" t="s">
        <v>125</v>
      </c>
      <c r="I13" s="203" t="s">
        <v>127</v>
      </c>
    </row>
    <row r="14" spans="1:9" ht="20.25" thickBot="1">
      <c r="B14" s="204"/>
      <c r="C14" s="204"/>
      <c r="D14" s="205" t="s">
        <v>128</v>
      </c>
      <c r="E14" s="204"/>
      <c r="F14" s="204"/>
      <c r="G14" s="204"/>
      <c r="H14" s="206">
        <v>100</v>
      </c>
      <c r="I14" s="207" t="s">
        <v>129</v>
      </c>
    </row>
    <row r="15" spans="1:9" ht="9.9499999999999993" customHeight="1" thickTop="1">
      <c r="A15" s="208"/>
      <c r="H15" s="209"/>
      <c r="I15" s="210"/>
    </row>
    <row r="16" spans="1:9">
      <c r="D16" s="211" t="s">
        <v>130</v>
      </c>
      <c r="H16" s="206">
        <v>30</v>
      </c>
      <c r="I16" s="212" t="s">
        <v>131</v>
      </c>
    </row>
    <row r="17" spans="1:9">
      <c r="D17" s="211" t="s">
        <v>132</v>
      </c>
      <c r="H17" s="206">
        <v>25</v>
      </c>
      <c r="I17" s="212" t="s">
        <v>131</v>
      </c>
    </row>
    <row r="18" spans="1:9">
      <c r="D18" s="213" t="s">
        <v>133</v>
      </c>
      <c r="H18" s="214">
        <v>5</v>
      </c>
      <c r="I18" s="212" t="s">
        <v>131</v>
      </c>
    </row>
    <row r="19" spans="1:9">
      <c r="D19" s="213" t="s">
        <v>134</v>
      </c>
      <c r="H19" s="206">
        <f>+H18+H17+H16</f>
        <v>60</v>
      </c>
      <c r="I19" s="215" t="s">
        <v>78</v>
      </c>
    </row>
    <row r="20" spans="1:9">
      <c r="A20" s="252" t="s">
        <v>135</v>
      </c>
      <c r="H20" s="206">
        <f>+H14-H19</f>
        <v>40</v>
      </c>
      <c r="I20" s="215" t="s">
        <v>80</v>
      </c>
    </row>
    <row r="21" spans="1:9">
      <c r="B21" s="216">
        <v>5</v>
      </c>
      <c r="C21" s="216">
        <v>5</v>
      </c>
      <c r="D21" s="216" t="s">
        <v>136</v>
      </c>
      <c r="E21" s="216">
        <v>5</v>
      </c>
      <c r="F21" s="216">
        <v>5</v>
      </c>
      <c r="G21" s="216">
        <v>5</v>
      </c>
      <c r="H21" s="214">
        <f>+SUM(B21:G21)</f>
        <v>25</v>
      </c>
      <c r="I21" s="207" t="s">
        <v>137</v>
      </c>
    </row>
    <row r="22" spans="1:9">
      <c r="B22" s="187" t="str">
        <f>+B8</f>
        <v>Research &gt;</v>
      </c>
      <c r="C22" s="187" t="str">
        <f>+C8</f>
        <v>Design &gt;</v>
      </c>
      <c r="E22" s="187" t="str">
        <f>+E8</f>
        <v>Marketing &gt;</v>
      </c>
      <c r="F22" s="192" t="s">
        <v>138</v>
      </c>
      <c r="G22" s="187" t="s">
        <v>139</v>
      </c>
      <c r="H22" s="217">
        <f>+H20-H21</f>
        <v>15</v>
      </c>
      <c r="I22" s="215" t="s">
        <v>140</v>
      </c>
    </row>
  </sheetData>
  <pageMargins left="0.25" right="0.25" top="0.75" bottom="0.75" header="0.3" footer="0.3"/>
  <pageSetup scale="61" orientation="landscape" blackAndWhite="1"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B2FF-C7C8-47BF-9E34-C8913162975C}">
  <sheetPr>
    <tabColor theme="4" tint="0.59999389629810485"/>
    <pageSetUpPr fitToPage="1"/>
  </sheetPr>
  <dimension ref="A1:L35"/>
  <sheetViews>
    <sheetView zoomScale="95" zoomScaleNormal="95" workbookViewId="0">
      <selection activeCell="E1" sqref="E1"/>
    </sheetView>
  </sheetViews>
  <sheetFormatPr defaultRowHeight="19.5"/>
  <cols>
    <col min="1" max="1" width="34.42578125" style="187" customWidth="1"/>
    <col min="2" max="2" width="2.7109375" style="187" customWidth="1"/>
    <col min="3" max="3" width="40.7109375" style="187" customWidth="1"/>
    <col min="4" max="4" width="4.7109375" style="187" customWidth="1"/>
    <col min="5" max="6" width="40.7109375" style="187" customWidth="1"/>
    <col min="7" max="7" width="6.7109375" style="187" customWidth="1"/>
    <col min="8" max="8" width="40.7109375" style="187" customWidth="1"/>
    <col min="9" max="10" width="22.7109375" style="187" customWidth="1"/>
    <col min="11" max="11" width="12.7109375" style="187" customWidth="1"/>
    <col min="12" max="12" width="20.7109375" style="220" customWidth="1"/>
    <col min="13" max="22" width="20.7109375" style="187" customWidth="1"/>
    <col min="23" max="16384" width="9.140625" style="187"/>
  </cols>
  <sheetData>
    <row r="1" spans="1:12">
      <c r="E1" s="218" t="s">
        <v>141</v>
      </c>
      <c r="G1" s="218"/>
      <c r="H1" s="188"/>
    </row>
    <row r="2" spans="1:12" ht="15" customHeight="1">
      <c r="C2" s="236" t="s">
        <v>142</v>
      </c>
      <c r="D2" s="236"/>
      <c r="E2" s="236" t="s">
        <v>142</v>
      </c>
      <c r="F2" s="236" t="s">
        <v>143</v>
      </c>
      <c r="G2" s="236"/>
      <c r="H2" s="236" t="s">
        <v>142</v>
      </c>
      <c r="L2" s="187"/>
    </row>
    <row r="3" spans="1:12">
      <c r="A3" s="224" t="s">
        <v>144</v>
      </c>
      <c r="B3" s="224"/>
      <c r="C3" s="211" t="s">
        <v>145</v>
      </c>
      <c r="D3" s="211"/>
      <c r="E3" s="211" t="s">
        <v>146</v>
      </c>
      <c r="F3" s="211" t="s">
        <v>147</v>
      </c>
      <c r="G3" s="211"/>
      <c r="H3" s="211" t="s">
        <v>148</v>
      </c>
      <c r="L3" s="187"/>
    </row>
    <row r="4" spans="1:12">
      <c r="A4" s="187" t="s">
        <v>149</v>
      </c>
      <c r="C4" s="187" t="s">
        <v>126</v>
      </c>
      <c r="E4" s="187" t="s">
        <v>150</v>
      </c>
      <c r="F4" s="187" t="s">
        <v>78</v>
      </c>
      <c r="H4" s="187" t="s">
        <v>126</v>
      </c>
      <c r="L4" s="187"/>
    </row>
    <row r="5" spans="1:12">
      <c r="A5" s="187" t="s">
        <v>151</v>
      </c>
      <c r="C5" s="187">
        <v>10</v>
      </c>
      <c r="E5" s="187">
        <v>20</v>
      </c>
      <c r="F5" s="187">
        <v>-25</v>
      </c>
      <c r="G5" s="219" t="s">
        <v>152</v>
      </c>
      <c r="H5" s="187">
        <f>+SUM(C5:F5)</f>
        <v>5</v>
      </c>
      <c r="L5" s="187"/>
    </row>
    <row r="6" spans="1:12" ht="5.0999999999999996" customHeight="1">
      <c r="A6" s="235"/>
      <c r="B6" s="235"/>
      <c r="C6" s="235"/>
      <c r="D6" s="235"/>
      <c r="E6" s="235"/>
      <c r="F6" s="235"/>
      <c r="G6" s="235"/>
      <c r="H6" s="235"/>
      <c r="L6" s="187"/>
    </row>
    <row r="7" spans="1:12">
      <c r="A7" s="187" t="s">
        <v>144</v>
      </c>
      <c r="C7" s="187" t="s">
        <v>153</v>
      </c>
      <c r="E7" s="187" t="s">
        <v>154</v>
      </c>
      <c r="F7" s="187" t="s">
        <v>155</v>
      </c>
      <c r="H7" s="187" t="str">
        <f>+F3</f>
        <v>Subtract</v>
      </c>
      <c r="L7" s="187"/>
    </row>
    <row r="8" spans="1:12">
      <c r="A8" s="187" t="s">
        <v>149</v>
      </c>
      <c r="C8" s="187" t="s">
        <v>126</v>
      </c>
      <c r="E8" s="187" t="s">
        <v>150</v>
      </c>
      <c r="F8" s="187" t="s">
        <v>126</v>
      </c>
      <c r="H8" s="187" t="s">
        <v>78</v>
      </c>
      <c r="L8" s="187"/>
    </row>
    <row r="9" spans="1:12" ht="20.25" thickBot="1">
      <c r="A9" s="187" t="s">
        <v>156</v>
      </c>
      <c r="C9" s="187">
        <v>10</v>
      </c>
      <c r="E9" s="187">
        <v>20</v>
      </c>
      <c r="F9" s="187">
        <v>-5</v>
      </c>
      <c r="G9" s="219" t="s">
        <v>152</v>
      </c>
      <c r="H9" s="187">
        <f>+SUM(C9:F9)</f>
        <v>25</v>
      </c>
      <c r="L9" s="187"/>
    </row>
    <row r="10" spans="1:12" ht="5.0999999999999996" customHeight="1" thickTop="1" thickBot="1">
      <c r="A10" s="243"/>
      <c r="B10" s="243"/>
      <c r="C10" s="243"/>
      <c r="D10" s="243"/>
      <c r="E10" s="243"/>
      <c r="F10" s="243"/>
      <c r="G10" s="243"/>
      <c r="H10" s="243"/>
      <c r="L10" s="187"/>
    </row>
    <row r="11" spans="1:12" ht="20.25" thickTop="1">
      <c r="A11" s="224" t="s">
        <v>157</v>
      </c>
      <c r="B11" s="224"/>
      <c r="C11" s="211" t="s">
        <v>153</v>
      </c>
      <c r="D11" s="211"/>
      <c r="E11" s="211" t="s">
        <v>154</v>
      </c>
      <c r="F11" s="211" t="s">
        <v>158</v>
      </c>
      <c r="G11" s="211"/>
      <c r="H11" s="211" t="s">
        <v>155</v>
      </c>
      <c r="L11" s="187"/>
    </row>
    <row r="12" spans="1:12" ht="19.5" customHeight="1">
      <c r="A12" s="193" t="s">
        <v>74</v>
      </c>
      <c r="B12" s="193"/>
      <c r="C12" s="187" t="s">
        <v>126</v>
      </c>
      <c r="E12" s="187" t="s">
        <v>150</v>
      </c>
      <c r="F12" s="187" t="s">
        <v>159</v>
      </c>
      <c r="H12" s="187" t="s">
        <v>126</v>
      </c>
      <c r="L12" s="187"/>
    </row>
    <row r="13" spans="1:12" ht="19.5" customHeight="1" thickBot="1">
      <c r="A13" s="187" t="s">
        <v>160</v>
      </c>
      <c r="C13" s="187">
        <v>10</v>
      </c>
      <c r="E13" s="187">
        <v>20</v>
      </c>
      <c r="F13" s="193">
        <v>-25</v>
      </c>
      <c r="G13" s="219" t="s">
        <v>152</v>
      </c>
      <c r="H13" s="187">
        <f>+SUM(C13:F13)</f>
        <v>5</v>
      </c>
      <c r="L13" s="187"/>
    </row>
    <row r="14" spans="1:12" ht="0.95" customHeight="1" thickTop="1" thickBot="1">
      <c r="A14" s="223"/>
      <c r="B14" s="223"/>
      <c r="C14" s="223"/>
      <c r="D14" s="223"/>
      <c r="E14" s="223"/>
      <c r="F14" s="223"/>
      <c r="G14" s="223"/>
      <c r="H14" s="223"/>
      <c r="L14" s="187"/>
    </row>
    <row r="15" spans="1:12" ht="20.25" thickTop="1">
      <c r="A15" s="193" t="s">
        <v>75</v>
      </c>
      <c r="B15" s="193"/>
      <c r="L15" s="187"/>
    </row>
    <row r="16" spans="1:12">
      <c r="A16" s="187" t="s">
        <v>161</v>
      </c>
      <c r="E16" s="193">
        <f>-F13</f>
        <v>25</v>
      </c>
      <c r="L16" s="187"/>
    </row>
    <row r="17" spans="1:12">
      <c r="A17" s="187" t="s">
        <v>162</v>
      </c>
      <c r="E17" s="187">
        <v>30</v>
      </c>
      <c r="L17" s="187"/>
    </row>
    <row r="18" spans="1:12">
      <c r="A18" s="187" t="s">
        <v>163</v>
      </c>
      <c r="E18" s="221">
        <v>10</v>
      </c>
      <c r="F18" s="237" t="s">
        <v>164</v>
      </c>
      <c r="L18" s="187"/>
    </row>
    <row r="19" spans="1:12" ht="20.25" thickBot="1">
      <c r="A19" s="187" t="s">
        <v>165</v>
      </c>
      <c r="C19" s="187">
        <v>15</v>
      </c>
      <c r="E19" s="187">
        <f>+E18+E17+E16</f>
        <v>65</v>
      </c>
      <c r="F19" s="193">
        <v>-70</v>
      </c>
      <c r="H19" s="187">
        <f>+SUM(C19:F19)</f>
        <v>10</v>
      </c>
      <c r="L19" s="187"/>
    </row>
    <row r="20" spans="1:12" ht="0.95" customHeight="1" thickTop="1" thickBot="1">
      <c r="A20" s="223"/>
      <c r="B20" s="223"/>
      <c r="C20" s="223"/>
      <c r="D20" s="223"/>
      <c r="E20" s="223"/>
      <c r="F20" s="223"/>
      <c r="G20" s="223"/>
      <c r="H20" s="223"/>
      <c r="L20" s="187"/>
    </row>
    <row r="21" spans="1:12" ht="20.25" thickTop="1">
      <c r="A21" s="193" t="s">
        <v>76</v>
      </c>
      <c r="B21" s="193"/>
      <c r="C21" s="221">
        <v>25</v>
      </c>
      <c r="D21" s="221"/>
      <c r="E21" s="193">
        <f>-F19</f>
        <v>70</v>
      </c>
      <c r="F21" s="238">
        <v>-60</v>
      </c>
      <c r="G21" s="219" t="s">
        <v>152</v>
      </c>
      <c r="H21" s="221">
        <f>+SUM(C21:F21)</f>
        <v>35</v>
      </c>
      <c r="L21" s="187"/>
    </row>
    <row r="22" spans="1:12">
      <c r="A22" s="187" t="s">
        <v>166</v>
      </c>
      <c r="C22" s="187">
        <f>+SUM(C13:C21)</f>
        <v>50</v>
      </c>
      <c r="F22" s="238" t="s">
        <v>78</v>
      </c>
      <c r="H22" s="187">
        <f>+SUM(H13:H21)</f>
        <v>50</v>
      </c>
    </row>
    <row r="23" spans="1:12" ht="3" customHeight="1">
      <c r="A23" s="222"/>
      <c r="B23" s="222"/>
      <c r="C23" s="222"/>
      <c r="D23" s="222"/>
      <c r="E23" s="222"/>
      <c r="F23" s="222"/>
      <c r="G23" s="222"/>
      <c r="H23" s="222"/>
    </row>
    <row r="24" spans="1:12" ht="18.95" customHeight="1">
      <c r="A24" s="225"/>
      <c r="B24" s="225"/>
      <c r="C24" s="232" t="s">
        <v>167</v>
      </c>
      <c r="D24" s="232"/>
      <c r="E24" s="225"/>
      <c r="F24" s="225"/>
      <c r="G24" s="232" t="s">
        <v>127</v>
      </c>
      <c r="H24" s="225"/>
    </row>
    <row r="25" spans="1:12" ht="18.95" customHeight="1">
      <c r="A25" s="225"/>
      <c r="B25" s="225"/>
      <c r="C25" s="226" t="s">
        <v>168</v>
      </c>
      <c r="D25" s="226"/>
      <c r="E25" s="227">
        <f>+C19</f>
        <v>15</v>
      </c>
      <c r="F25" s="225"/>
      <c r="G25" s="226" t="s">
        <v>169</v>
      </c>
      <c r="H25" s="225">
        <v>100</v>
      </c>
    </row>
    <row r="26" spans="1:12" ht="18.95" customHeight="1">
      <c r="B26" s="227"/>
      <c r="C26" s="227" t="s">
        <v>170</v>
      </c>
      <c r="D26" s="226">
        <f>+C13</f>
        <v>10</v>
      </c>
      <c r="E26" s="227"/>
      <c r="F26" s="226" t="s">
        <v>171</v>
      </c>
      <c r="G26" s="226">
        <f>+C21</f>
        <v>25</v>
      </c>
      <c r="H26" s="225"/>
    </row>
    <row r="27" spans="1:12" ht="18.95" customHeight="1">
      <c r="B27" s="228"/>
      <c r="C27" s="228" t="s">
        <v>172</v>
      </c>
      <c r="D27" s="229">
        <f>+E13</f>
        <v>20</v>
      </c>
      <c r="E27" s="227"/>
      <c r="F27" s="241" t="s">
        <v>173</v>
      </c>
      <c r="G27" s="241">
        <f>+E34</f>
        <v>70</v>
      </c>
      <c r="H27" s="225"/>
    </row>
    <row r="28" spans="1:12" ht="18.95" customHeight="1">
      <c r="B28" s="228"/>
      <c r="C28" s="228" t="s">
        <v>174</v>
      </c>
      <c r="D28" s="226">
        <f>+D27+D26</f>
        <v>30</v>
      </c>
      <c r="E28" s="227"/>
      <c r="F28" s="230" t="s">
        <v>175</v>
      </c>
      <c r="G28" s="226">
        <f>+H21</f>
        <v>35</v>
      </c>
      <c r="H28" s="225"/>
    </row>
    <row r="29" spans="1:12" ht="18.95" customHeight="1">
      <c r="B29" s="228"/>
      <c r="C29" s="228" t="s">
        <v>176</v>
      </c>
      <c r="D29" s="226">
        <f>+H13</f>
        <v>5</v>
      </c>
      <c r="E29" s="227"/>
      <c r="G29" s="239" t="s">
        <v>78</v>
      </c>
      <c r="H29" s="240">
        <f>+G26+G27-G28</f>
        <v>60</v>
      </c>
    </row>
    <row r="30" spans="1:12" ht="18.95" customHeight="1">
      <c r="A30" s="225"/>
      <c r="B30" s="225"/>
      <c r="C30" s="228" t="s">
        <v>177</v>
      </c>
      <c r="D30" s="228"/>
      <c r="E30" s="227">
        <f>+D28-D29</f>
        <v>25</v>
      </c>
      <c r="G30" s="226" t="s">
        <v>80</v>
      </c>
      <c r="H30" s="225">
        <f>+H25-H29</f>
        <v>40</v>
      </c>
    </row>
    <row r="31" spans="1:12" ht="18.95" customHeight="1">
      <c r="A31" s="227"/>
      <c r="B31" s="227"/>
      <c r="C31" s="230" t="s">
        <v>178</v>
      </c>
      <c r="D31" s="230"/>
      <c r="E31" s="227">
        <f>+E17</f>
        <v>30</v>
      </c>
      <c r="F31" s="226"/>
      <c r="G31" s="230" t="s">
        <v>179</v>
      </c>
      <c r="H31" s="225"/>
    </row>
    <row r="32" spans="1:12" ht="18.95" customHeight="1">
      <c r="A32" s="225"/>
      <c r="B32" s="225"/>
      <c r="C32" s="230" t="s">
        <v>180</v>
      </c>
      <c r="D32" s="230"/>
      <c r="E32" s="227">
        <f>+E18</f>
        <v>10</v>
      </c>
      <c r="F32" s="226"/>
      <c r="G32" s="230" t="s">
        <v>181</v>
      </c>
      <c r="H32" s="225">
        <f>+'Chains &amp; Costs'!E21</f>
        <v>5</v>
      </c>
    </row>
    <row r="33" spans="1:8" ht="18.95" customHeight="1">
      <c r="A33" s="225"/>
      <c r="B33" s="225"/>
      <c r="C33" s="230" t="s">
        <v>182</v>
      </c>
      <c r="D33" s="230"/>
      <c r="E33" s="234">
        <f>+H19</f>
        <v>10</v>
      </c>
      <c r="F33" s="226"/>
      <c r="G33" s="230" t="s">
        <v>183</v>
      </c>
      <c r="H33" s="231">
        <f>+'Chains &amp; Costs'!B21+'Chains &amp; Costs'!C21+'Chains &amp; Costs'!F21+'Chains &amp; Costs'!G21</f>
        <v>20</v>
      </c>
    </row>
    <row r="34" spans="1:8" ht="18.95" customHeight="1">
      <c r="A34" s="225"/>
      <c r="B34" s="225"/>
      <c r="C34" s="241" t="s">
        <v>164</v>
      </c>
      <c r="D34" s="241"/>
      <c r="E34" s="242">
        <f>+E25+E30+E31+E32-E33</f>
        <v>70</v>
      </c>
      <c r="F34" s="226"/>
      <c r="G34" s="226" t="s">
        <v>140</v>
      </c>
      <c r="H34" s="233">
        <f>+H30-H32-H33</f>
        <v>15</v>
      </c>
    </row>
    <row r="35" spans="1:8">
      <c r="E35" s="192"/>
      <c r="F35" s="209"/>
    </row>
  </sheetData>
  <pageMargins left="0.25" right="0.25" top="0.75" bottom="0.75" header="0.3" footer="0.3"/>
  <pageSetup scale="63" orientation="landscape" blackAndWhite="1"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6123-19CA-461C-946E-7440EB14D083}">
  <sheetPr>
    <tabColor rgb="FFFFFF00"/>
    <pageSetUpPr fitToPage="1"/>
  </sheetPr>
  <dimension ref="A1:AQ33"/>
  <sheetViews>
    <sheetView zoomScale="59" zoomScaleNormal="59" workbookViewId="0"/>
  </sheetViews>
  <sheetFormatPr defaultRowHeight="23.25"/>
  <cols>
    <col min="1" max="12" width="9.140625" style="279"/>
    <col min="13" max="13" width="15.5703125" style="279" customWidth="1"/>
    <col min="14" max="14" width="1.7109375" style="279" customWidth="1"/>
    <col min="15" max="27" width="9.140625" style="279"/>
    <col min="28" max="28" width="8.7109375" style="279" customWidth="1"/>
    <col min="29" max="29" width="1.7109375" style="279" customWidth="1"/>
    <col min="30" max="34" width="9.140625" style="279"/>
    <col min="35" max="42" width="8.7109375" style="279" customWidth="1"/>
    <col min="43" max="16384" width="9.140625" style="279"/>
  </cols>
  <sheetData>
    <row r="1" spans="1:43" ht="0.95" customHeight="1"/>
    <row r="2" spans="1:43">
      <c r="A2" s="253" t="s">
        <v>184</v>
      </c>
      <c r="B2" s="254"/>
      <c r="C2" s="254"/>
      <c r="D2" s="254"/>
      <c r="E2" s="254"/>
      <c r="F2" s="254"/>
      <c r="G2" s="254"/>
      <c r="H2" s="254"/>
      <c r="I2" s="254"/>
      <c r="J2" s="255"/>
      <c r="K2" s="254"/>
      <c r="L2" s="254"/>
      <c r="M2" s="254"/>
      <c r="N2" s="278"/>
      <c r="O2" s="253" t="s">
        <v>185</v>
      </c>
      <c r="P2" s="254"/>
      <c r="Q2" s="254"/>
      <c r="R2" s="254"/>
      <c r="S2" s="254"/>
      <c r="T2" s="254"/>
      <c r="U2" s="254"/>
      <c r="V2" s="254"/>
      <c r="W2" s="254"/>
      <c r="X2" s="255"/>
      <c r="Y2" s="254"/>
      <c r="Z2" s="254"/>
      <c r="AA2" s="254"/>
      <c r="AB2" s="254"/>
      <c r="AC2" s="278"/>
      <c r="AD2" s="253" t="s">
        <v>186</v>
      </c>
      <c r="AE2" s="254"/>
      <c r="AF2" s="254"/>
      <c r="AG2" s="254"/>
      <c r="AH2" s="254"/>
      <c r="AI2" s="254"/>
      <c r="AJ2" s="254"/>
      <c r="AK2" s="254"/>
      <c r="AL2" s="254"/>
      <c r="AM2" s="255"/>
      <c r="AN2" s="254"/>
      <c r="AO2" s="254"/>
      <c r="AP2" s="254"/>
      <c r="AQ2" s="254"/>
    </row>
    <row r="3" spans="1:43" ht="12" customHeight="1" thickBot="1">
      <c r="A3" s="280"/>
      <c r="B3" s="254"/>
      <c r="C3" s="254"/>
      <c r="D3" s="254"/>
      <c r="E3" s="254"/>
      <c r="F3" s="254"/>
      <c r="G3" s="254"/>
      <c r="H3" s="254"/>
      <c r="I3" s="254"/>
      <c r="J3" s="255"/>
      <c r="K3" s="254"/>
      <c r="L3" s="254"/>
      <c r="M3" s="254"/>
      <c r="N3" s="278"/>
      <c r="O3" s="280"/>
      <c r="P3" s="254"/>
      <c r="Q3" s="254"/>
      <c r="R3" s="254"/>
      <c r="S3" s="254"/>
      <c r="T3" s="254"/>
      <c r="U3" s="254"/>
      <c r="V3" s="254"/>
      <c r="W3" s="254"/>
      <c r="X3" s="255"/>
      <c r="Y3" s="254"/>
      <c r="Z3" s="254"/>
      <c r="AA3" s="254"/>
      <c r="AB3" s="254"/>
      <c r="AC3" s="278"/>
      <c r="AD3" s="280"/>
      <c r="AE3" s="254"/>
      <c r="AF3" s="254"/>
      <c r="AG3" s="254"/>
      <c r="AH3" s="254"/>
      <c r="AI3" s="254"/>
      <c r="AJ3" s="254"/>
      <c r="AK3" s="254"/>
      <c r="AL3" s="254"/>
      <c r="AM3" s="255"/>
      <c r="AN3" s="254"/>
      <c r="AO3" s="254"/>
      <c r="AP3" s="254"/>
      <c r="AQ3" s="254"/>
    </row>
    <row r="4" spans="1:43" ht="20.100000000000001" customHeight="1" thickTop="1">
      <c r="A4" s="281" t="s">
        <v>187</v>
      </c>
      <c r="B4" s="282"/>
      <c r="C4" s="282"/>
      <c r="D4" s="282"/>
      <c r="E4" s="283"/>
      <c r="F4" s="254"/>
      <c r="G4" s="254"/>
      <c r="H4" s="254"/>
      <c r="I4" s="254"/>
      <c r="J4" s="255"/>
      <c r="K4" s="254"/>
      <c r="L4" s="254"/>
      <c r="M4" s="254"/>
      <c r="N4" s="278"/>
      <c r="O4" s="281" t="s">
        <v>187</v>
      </c>
      <c r="P4" s="282"/>
      <c r="Q4" s="282"/>
      <c r="R4" s="282"/>
      <c r="S4" s="283"/>
      <c r="T4" s="254"/>
      <c r="U4" s="254"/>
      <c r="V4" s="254"/>
      <c r="W4" s="254"/>
      <c r="X4" s="255"/>
      <c r="Y4" s="254"/>
      <c r="Z4" s="254"/>
      <c r="AA4" s="254"/>
      <c r="AB4" s="254"/>
      <c r="AC4" s="278"/>
      <c r="AD4" s="281" t="s">
        <v>187</v>
      </c>
      <c r="AE4" s="282"/>
      <c r="AF4" s="282"/>
      <c r="AG4" s="282"/>
      <c r="AH4" s="283"/>
      <c r="AI4" s="254"/>
      <c r="AJ4" s="254"/>
      <c r="AK4" s="254"/>
      <c r="AL4" s="254"/>
      <c r="AM4" s="255"/>
      <c r="AN4" s="254"/>
      <c r="AO4" s="254"/>
      <c r="AP4" s="254"/>
      <c r="AQ4" s="254"/>
    </row>
    <row r="5" spans="1:43" ht="20.100000000000001" customHeight="1">
      <c r="A5" s="284" t="s">
        <v>188</v>
      </c>
      <c r="B5" s="285"/>
      <c r="C5" s="285"/>
      <c r="D5" s="285"/>
      <c r="E5" s="286"/>
      <c r="F5" s="254"/>
      <c r="G5" s="254"/>
      <c r="H5" s="254"/>
      <c r="I5" s="254"/>
      <c r="J5" s="255"/>
      <c r="K5" s="254"/>
      <c r="L5" s="254"/>
      <c r="M5" s="254"/>
      <c r="N5" s="278"/>
      <c r="O5" s="284" t="s">
        <v>188</v>
      </c>
      <c r="P5" s="285"/>
      <c r="Q5" s="285"/>
      <c r="R5" s="285"/>
      <c r="S5" s="286"/>
      <c r="T5" s="254"/>
      <c r="U5" s="254"/>
      <c r="V5" s="254"/>
      <c r="W5" s="254"/>
      <c r="X5" s="255"/>
      <c r="Y5" s="254"/>
      <c r="Z5" s="254"/>
      <c r="AA5" s="254"/>
      <c r="AB5" s="254"/>
      <c r="AC5" s="278"/>
      <c r="AD5" s="284" t="s">
        <v>188</v>
      </c>
      <c r="AE5" s="285"/>
      <c r="AF5" s="285"/>
      <c r="AG5" s="285"/>
      <c r="AH5" s="286"/>
      <c r="AI5" s="254"/>
      <c r="AJ5" s="254"/>
      <c r="AK5" s="254"/>
      <c r="AL5" s="254"/>
      <c r="AM5" s="255"/>
      <c r="AN5" s="254"/>
      <c r="AO5" s="254"/>
      <c r="AP5" s="254"/>
      <c r="AQ5" s="254"/>
    </row>
    <row r="6" spans="1:43" ht="20.100000000000001" customHeight="1" thickBot="1">
      <c r="A6" s="287" t="s">
        <v>189</v>
      </c>
      <c r="B6" s="288"/>
      <c r="C6" s="288"/>
      <c r="D6" s="288"/>
      <c r="E6" s="289"/>
      <c r="F6" s="254"/>
      <c r="G6" s="254"/>
      <c r="H6" s="254"/>
      <c r="I6" s="254"/>
      <c r="J6" s="254"/>
      <c r="K6" s="254"/>
      <c r="L6" s="254"/>
      <c r="M6" s="254"/>
      <c r="N6" s="278"/>
      <c r="O6" s="287" t="s">
        <v>189</v>
      </c>
      <c r="P6" s="288"/>
      <c r="Q6" s="288"/>
      <c r="R6" s="288"/>
      <c r="S6" s="289"/>
      <c r="T6" s="254"/>
      <c r="U6" s="254"/>
      <c r="V6" s="254"/>
      <c r="W6" s="254"/>
      <c r="X6" s="254"/>
      <c r="Y6" s="254"/>
      <c r="Z6" s="254"/>
      <c r="AA6" s="254"/>
      <c r="AB6" s="254"/>
      <c r="AC6" s="278"/>
      <c r="AD6" s="287" t="s">
        <v>189</v>
      </c>
      <c r="AE6" s="288"/>
      <c r="AF6" s="288"/>
      <c r="AG6" s="288"/>
      <c r="AH6" s="289"/>
      <c r="AI6" s="254"/>
      <c r="AJ6" s="254"/>
      <c r="AK6" s="254"/>
      <c r="AL6" s="254"/>
      <c r="AM6" s="254"/>
      <c r="AN6" s="254"/>
      <c r="AO6" s="254"/>
      <c r="AP6" s="254"/>
      <c r="AQ6" s="254"/>
    </row>
    <row r="7" spans="1:43" ht="18" customHeight="1" thickTop="1">
      <c r="A7" s="254"/>
      <c r="B7" s="254"/>
      <c r="C7" s="254"/>
      <c r="D7" s="254"/>
      <c r="E7" s="254"/>
      <c r="F7" s="254"/>
      <c r="G7" s="254"/>
      <c r="H7" s="254"/>
      <c r="I7" s="254"/>
      <c r="J7" s="254"/>
      <c r="K7" s="254"/>
      <c r="L7" s="254"/>
      <c r="M7" s="254"/>
      <c r="N7" s="278"/>
      <c r="O7" s="254"/>
      <c r="P7" s="254"/>
      <c r="Q7" s="254"/>
      <c r="R7" s="254"/>
      <c r="S7" s="254"/>
      <c r="T7" s="254"/>
      <c r="U7" s="254"/>
      <c r="V7" s="254"/>
      <c r="W7" s="254"/>
      <c r="X7" s="254"/>
      <c r="Y7" s="254"/>
      <c r="Z7" s="254"/>
      <c r="AA7" s="254"/>
      <c r="AB7" s="254"/>
      <c r="AC7" s="278"/>
      <c r="AD7" s="254"/>
      <c r="AE7" s="254"/>
      <c r="AF7" s="254"/>
      <c r="AG7" s="254"/>
      <c r="AH7" s="254"/>
      <c r="AI7" s="254"/>
      <c r="AJ7" s="254"/>
      <c r="AK7" s="254"/>
      <c r="AL7" s="254"/>
      <c r="AM7" s="254"/>
      <c r="AN7" s="254"/>
      <c r="AO7" s="254"/>
      <c r="AP7" s="254"/>
      <c r="AQ7" s="254"/>
    </row>
    <row r="8" spans="1:43">
      <c r="A8" s="254"/>
      <c r="B8" s="254"/>
      <c r="C8" s="254"/>
      <c r="D8" s="254"/>
      <c r="E8" s="254"/>
      <c r="F8" s="290" t="s">
        <v>190</v>
      </c>
      <c r="G8" s="254"/>
      <c r="H8" s="254"/>
      <c r="I8" s="254"/>
      <c r="J8" s="254"/>
      <c r="K8" s="254"/>
      <c r="L8" s="254"/>
      <c r="M8" s="254"/>
      <c r="N8" s="278"/>
      <c r="O8" s="254"/>
      <c r="P8" s="254"/>
      <c r="Q8" s="254"/>
      <c r="R8" s="254"/>
      <c r="S8" s="254"/>
      <c r="T8" s="291" t="s">
        <v>190</v>
      </c>
      <c r="U8" s="254"/>
      <c r="V8" s="254"/>
      <c r="W8" s="254"/>
      <c r="X8" s="254"/>
      <c r="Y8" s="254"/>
      <c r="Z8" s="254"/>
      <c r="AA8" s="254"/>
      <c r="AB8" s="254"/>
      <c r="AC8" s="278"/>
      <c r="AD8" s="254"/>
      <c r="AE8" s="254"/>
      <c r="AF8" s="254"/>
      <c r="AG8" s="254"/>
      <c r="AH8" s="254"/>
      <c r="AI8" s="291" t="s">
        <v>190</v>
      </c>
      <c r="AJ8" s="254"/>
      <c r="AK8" s="254"/>
      <c r="AL8" s="254"/>
      <c r="AM8" s="254"/>
      <c r="AN8" s="254"/>
      <c r="AO8" s="254"/>
      <c r="AP8" s="254"/>
      <c r="AQ8" s="254"/>
    </row>
    <row r="9" spans="1:43">
      <c r="A9" s="254"/>
      <c r="B9" s="254"/>
      <c r="C9" s="254"/>
      <c r="D9" s="254"/>
      <c r="E9" s="254"/>
      <c r="F9" s="254" t="s">
        <v>191</v>
      </c>
      <c r="G9" s="254"/>
      <c r="H9" s="254"/>
      <c r="I9" s="254"/>
      <c r="J9" s="254"/>
      <c r="K9" s="254"/>
      <c r="L9" s="254"/>
      <c r="M9" s="254"/>
      <c r="N9" s="278"/>
      <c r="O9" s="254"/>
      <c r="P9" s="254"/>
      <c r="Q9" s="254"/>
      <c r="R9" s="254"/>
      <c r="S9" s="254"/>
      <c r="T9" s="254" t="s">
        <v>191</v>
      </c>
      <c r="U9" s="254"/>
      <c r="V9" s="254"/>
      <c r="W9" s="254"/>
      <c r="X9" s="254"/>
      <c r="Y9" s="254"/>
      <c r="Z9" s="254"/>
      <c r="AA9" s="254"/>
      <c r="AB9" s="254"/>
      <c r="AC9" s="278"/>
      <c r="AD9" s="254"/>
      <c r="AE9" s="254"/>
      <c r="AF9" s="254"/>
      <c r="AG9" s="254"/>
      <c r="AH9" s="254"/>
      <c r="AI9" s="254" t="s">
        <v>191</v>
      </c>
      <c r="AJ9" s="254"/>
      <c r="AK9" s="254"/>
      <c r="AL9" s="254"/>
      <c r="AM9" s="254"/>
      <c r="AN9" s="254"/>
      <c r="AO9" s="254"/>
      <c r="AP9" s="254"/>
      <c r="AQ9" s="254"/>
    </row>
    <row r="10" spans="1:43">
      <c r="A10" s="254"/>
      <c r="B10" s="254"/>
      <c r="C10" s="254"/>
      <c r="D10" s="254"/>
      <c r="E10" s="254"/>
      <c r="F10" s="254"/>
      <c r="G10" s="254"/>
      <c r="H10" s="254"/>
      <c r="I10" s="254"/>
      <c r="J10" s="254"/>
      <c r="K10" s="254"/>
      <c r="L10" s="254"/>
      <c r="M10" s="254"/>
      <c r="N10" s="278"/>
      <c r="O10" s="254"/>
      <c r="P10" s="254"/>
      <c r="Q10" s="254"/>
      <c r="R10" s="254"/>
      <c r="S10" s="254"/>
      <c r="T10" s="254"/>
      <c r="U10" s="254"/>
      <c r="V10" s="254"/>
      <c r="W10" s="254"/>
      <c r="X10" s="254"/>
      <c r="Y10" s="254"/>
      <c r="Z10" s="254"/>
      <c r="AA10" s="254"/>
      <c r="AB10" s="254"/>
      <c r="AC10" s="278"/>
      <c r="AD10" s="254"/>
      <c r="AE10" s="254"/>
      <c r="AF10" s="254"/>
      <c r="AG10" s="254"/>
      <c r="AH10" s="254"/>
      <c r="AI10" s="254"/>
      <c r="AJ10" s="254"/>
      <c r="AK10" s="254"/>
      <c r="AL10" s="254"/>
      <c r="AM10" s="254"/>
      <c r="AN10" s="254"/>
      <c r="AO10" s="254"/>
      <c r="AP10" s="254"/>
      <c r="AQ10" s="254"/>
    </row>
    <row r="11" spans="1:43">
      <c r="A11" s="254"/>
      <c r="B11" s="254"/>
      <c r="C11" s="254"/>
      <c r="D11" s="254"/>
      <c r="E11" s="254"/>
      <c r="F11" s="254"/>
      <c r="G11" s="254"/>
      <c r="H11" s="254"/>
      <c r="I11" s="254"/>
      <c r="J11" s="254"/>
      <c r="K11" s="254"/>
      <c r="L11" s="254"/>
      <c r="M11" s="254"/>
      <c r="N11" s="278"/>
      <c r="O11" s="254"/>
      <c r="P11" s="254"/>
      <c r="Q11" s="254"/>
      <c r="R11" s="254"/>
      <c r="S11" s="254"/>
      <c r="T11" s="254"/>
      <c r="U11" s="254"/>
      <c r="V11" s="254"/>
      <c r="W11" s="254"/>
      <c r="X11" s="254"/>
      <c r="Y11" s="254"/>
      <c r="Z11" s="254"/>
      <c r="AA11" s="254"/>
      <c r="AB11" s="254"/>
      <c r="AC11" s="278"/>
      <c r="AD11" s="254"/>
      <c r="AE11" s="254"/>
      <c r="AF11" s="254"/>
      <c r="AG11" s="254"/>
      <c r="AH11" s="254"/>
      <c r="AI11" s="254"/>
      <c r="AJ11" s="254"/>
      <c r="AK11" s="254"/>
      <c r="AL11" s="254"/>
      <c r="AM11" s="254"/>
      <c r="AN11" s="254"/>
      <c r="AO11" s="254"/>
      <c r="AP11" s="254"/>
      <c r="AQ11" s="254"/>
    </row>
    <row r="12" spans="1:43">
      <c r="A12" s="254"/>
      <c r="B12" s="290" t="s">
        <v>192</v>
      </c>
      <c r="C12" s="254"/>
      <c r="D12" s="254"/>
      <c r="E12" s="254"/>
      <c r="F12" s="254"/>
      <c r="G12" s="254"/>
      <c r="H12" s="254"/>
      <c r="I12" s="290" t="s">
        <v>193</v>
      </c>
      <c r="J12" s="254"/>
      <c r="K12" s="254"/>
      <c r="L12" s="254"/>
      <c r="M12" s="254"/>
      <c r="N12" s="278"/>
      <c r="O12" s="254"/>
      <c r="P12" s="291" t="s">
        <v>192</v>
      </c>
      <c r="Q12" s="254"/>
      <c r="R12" s="254"/>
      <c r="S12" s="254"/>
      <c r="T12" s="254"/>
      <c r="U12" s="254"/>
      <c r="V12" s="254"/>
      <c r="W12" s="291" t="s">
        <v>193</v>
      </c>
      <c r="X12" s="254"/>
      <c r="Y12" s="254"/>
      <c r="Z12" s="254"/>
      <c r="AA12" s="254"/>
      <c r="AB12" s="254"/>
      <c r="AC12" s="278"/>
      <c r="AD12" s="254"/>
      <c r="AE12" s="291" t="s">
        <v>192</v>
      </c>
      <c r="AF12" s="254"/>
      <c r="AG12" s="254"/>
      <c r="AH12" s="254"/>
      <c r="AI12" s="254"/>
      <c r="AJ12" s="254"/>
      <c r="AK12" s="254"/>
      <c r="AL12" s="291" t="s">
        <v>193</v>
      </c>
      <c r="AM12" s="254"/>
      <c r="AN12" s="254"/>
      <c r="AO12" s="254"/>
      <c r="AP12" s="254"/>
      <c r="AQ12" s="254"/>
    </row>
    <row r="13" spans="1:43">
      <c r="A13" s="254"/>
      <c r="B13" s="254" t="s">
        <v>194</v>
      </c>
      <c r="C13" s="254"/>
      <c r="D13" s="254"/>
      <c r="E13" s="254"/>
      <c r="F13" s="254"/>
      <c r="G13" s="254"/>
      <c r="H13" s="254"/>
      <c r="I13" s="254" t="s">
        <v>195</v>
      </c>
      <c r="J13" s="254"/>
      <c r="K13" s="254"/>
      <c r="L13" s="254"/>
      <c r="M13" s="254"/>
      <c r="N13" s="278"/>
      <c r="O13" s="254"/>
      <c r="P13" s="254" t="s">
        <v>194</v>
      </c>
      <c r="Q13" s="254"/>
      <c r="R13" s="254"/>
      <c r="S13" s="254"/>
      <c r="T13" s="254"/>
      <c r="U13" s="254"/>
      <c r="V13" s="254"/>
      <c r="W13" s="254" t="s">
        <v>195</v>
      </c>
      <c r="X13" s="254"/>
      <c r="Y13" s="254"/>
      <c r="Z13" s="254"/>
      <c r="AA13" s="254"/>
      <c r="AB13" s="254"/>
      <c r="AC13" s="278"/>
      <c r="AD13" s="254"/>
      <c r="AE13" s="254" t="s">
        <v>194</v>
      </c>
      <c r="AF13" s="254"/>
      <c r="AG13" s="254"/>
      <c r="AH13" s="254"/>
      <c r="AI13" s="254"/>
      <c r="AJ13" s="254"/>
      <c r="AK13" s="254"/>
      <c r="AL13" s="254" t="s">
        <v>195</v>
      </c>
      <c r="AM13" s="254"/>
      <c r="AN13" s="254"/>
      <c r="AO13" s="254"/>
      <c r="AP13" s="254"/>
      <c r="AQ13" s="254"/>
    </row>
    <row r="14" spans="1:43">
      <c r="A14" s="254"/>
      <c r="B14" s="254"/>
      <c r="C14" s="254"/>
      <c r="D14" s="254"/>
      <c r="E14" s="254"/>
      <c r="F14" s="254"/>
      <c r="G14" s="254"/>
      <c r="H14" s="254"/>
      <c r="I14" s="254"/>
      <c r="J14" s="254"/>
      <c r="K14" s="254"/>
      <c r="L14" s="254"/>
      <c r="M14" s="254"/>
      <c r="N14" s="278"/>
      <c r="O14" s="254"/>
      <c r="P14" s="254"/>
      <c r="Q14" s="254"/>
      <c r="R14" s="254"/>
      <c r="S14" s="254"/>
      <c r="T14" s="254"/>
      <c r="U14" s="254"/>
      <c r="V14" s="254"/>
      <c r="W14" s="254"/>
      <c r="X14" s="254"/>
      <c r="Y14" s="254"/>
      <c r="Z14" s="254"/>
      <c r="AA14" s="254"/>
      <c r="AB14" s="254"/>
      <c r="AC14" s="278"/>
      <c r="AD14" s="254"/>
      <c r="AE14" s="254"/>
      <c r="AF14" s="254"/>
      <c r="AG14" s="254"/>
      <c r="AH14" s="254"/>
      <c r="AI14" s="254"/>
      <c r="AJ14" s="254"/>
      <c r="AK14" s="254"/>
      <c r="AL14" s="254"/>
      <c r="AM14" s="254"/>
      <c r="AN14" s="254"/>
      <c r="AO14" s="254"/>
      <c r="AP14" s="254"/>
      <c r="AQ14" s="254"/>
    </row>
    <row r="15" spans="1:43">
      <c r="A15" s="254"/>
      <c r="B15" s="254"/>
      <c r="C15" s="254"/>
      <c r="D15" s="254"/>
      <c r="E15" s="254"/>
      <c r="F15" s="254"/>
      <c r="G15" s="254"/>
      <c r="H15" s="254"/>
      <c r="I15" s="254"/>
      <c r="J15" s="254"/>
      <c r="K15" s="254"/>
      <c r="L15" s="254"/>
      <c r="M15" s="254"/>
      <c r="N15" s="278"/>
      <c r="O15" s="254"/>
      <c r="P15" s="254"/>
      <c r="Q15" s="254"/>
      <c r="R15" s="254"/>
      <c r="S15" s="254"/>
      <c r="T15" s="254"/>
      <c r="U15" s="254"/>
      <c r="V15" s="254"/>
      <c r="W15" s="254"/>
      <c r="X15" s="254"/>
      <c r="Y15" s="254"/>
      <c r="Z15" s="254"/>
      <c r="AA15" s="254"/>
      <c r="AB15" s="254"/>
      <c r="AC15" s="278"/>
      <c r="AD15" s="254"/>
      <c r="AE15" s="254"/>
      <c r="AF15" s="254"/>
      <c r="AG15" s="254"/>
      <c r="AH15" s="254"/>
      <c r="AI15" s="254"/>
      <c r="AJ15" s="254"/>
      <c r="AK15" s="254"/>
      <c r="AL15" s="254"/>
      <c r="AM15" s="254"/>
      <c r="AN15" s="254"/>
      <c r="AO15" s="254"/>
      <c r="AP15" s="254"/>
      <c r="AQ15" s="254"/>
    </row>
    <row r="16" spans="1:43">
      <c r="A16" s="254"/>
      <c r="B16" s="254"/>
      <c r="C16" s="254"/>
      <c r="D16" s="254"/>
      <c r="E16" s="254"/>
      <c r="F16" s="254"/>
      <c r="G16" s="254"/>
      <c r="H16" s="254"/>
      <c r="I16" s="254"/>
      <c r="J16" s="254"/>
      <c r="K16" s="254"/>
      <c r="L16" s="254"/>
      <c r="M16" s="254"/>
      <c r="N16" s="278"/>
      <c r="O16" s="254"/>
      <c r="P16" s="254"/>
      <c r="Q16" s="254"/>
      <c r="R16" s="254"/>
      <c r="S16" s="254"/>
      <c r="T16" s="254"/>
      <c r="U16" s="254"/>
      <c r="V16" s="254"/>
      <c r="W16" s="254"/>
      <c r="X16" s="254"/>
      <c r="Y16" s="254"/>
      <c r="Z16" s="254"/>
      <c r="AA16" s="254"/>
      <c r="AB16" s="254"/>
      <c r="AC16" s="278"/>
      <c r="AD16" s="254"/>
      <c r="AE16" s="254"/>
      <c r="AF16" s="254"/>
      <c r="AG16" s="254"/>
      <c r="AH16" s="254"/>
      <c r="AI16" s="254"/>
      <c r="AJ16" s="254"/>
      <c r="AK16" s="254"/>
      <c r="AL16" s="254"/>
      <c r="AM16" s="254"/>
      <c r="AN16" s="254"/>
      <c r="AO16" s="254"/>
      <c r="AP16" s="254"/>
      <c r="AQ16" s="254"/>
    </row>
    <row r="17" spans="1:43">
      <c r="A17" s="254"/>
      <c r="B17" s="254"/>
      <c r="C17" s="291"/>
      <c r="D17" s="254"/>
      <c r="E17" s="254"/>
      <c r="F17" s="254"/>
      <c r="G17" s="254"/>
      <c r="H17" s="254"/>
      <c r="I17" s="254"/>
      <c r="J17" s="254"/>
      <c r="K17" s="254"/>
      <c r="L17" s="254"/>
      <c r="M17" s="254"/>
      <c r="N17" s="278"/>
      <c r="O17" s="254"/>
      <c r="P17" s="254"/>
      <c r="Q17" s="291"/>
      <c r="R17" s="254"/>
      <c r="S17" s="254"/>
      <c r="T17" s="254"/>
      <c r="U17" s="254"/>
      <c r="V17" s="254"/>
      <c r="W17" s="254"/>
      <c r="X17" s="254"/>
      <c r="Y17" s="254"/>
      <c r="Z17" s="254"/>
      <c r="AA17" s="254"/>
      <c r="AB17" s="254"/>
      <c r="AC17" s="278"/>
      <c r="AD17" s="254"/>
      <c r="AE17" s="254"/>
      <c r="AF17" s="291"/>
      <c r="AG17" s="254"/>
      <c r="AH17" s="254"/>
      <c r="AI17" s="254"/>
      <c r="AJ17" s="254"/>
      <c r="AK17" s="254"/>
      <c r="AL17" s="254"/>
      <c r="AM17" s="254"/>
      <c r="AN17" s="254"/>
      <c r="AO17" s="254"/>
      <c r="AP17" s="254"/>
      <c r="AQ17" s="254"/>
    </row>
    <row r="18" spans="1:43">
      <c r="A18" s="254"/>
      <c r="B18" s="253"/>
      <c r="C18" s="254"/>
      <c r="D18" s="254"/>
      <c r="E18" s="254"/>
      <c r="F18" s="254"/>
      <c r="G18" s="254"/>
      <c r="H18" s="254"/>
      <c r="I18" s="292"/>
      <c r="J18" s="254"/>
      <c r="K18" s="254"/>
      <c r="L18" s="254"/>
      <c r="M18" s="254"/>
      <c r="N18" s="278"/>
      <c r="O18" s="254"/>
      <c r="P18" s="290" t="s">
        <v>196</v>
      </c>
      <c r="Q18" s="254"/>
      <c r="R18" s="254"/>
      <c r="S18" s="254"/>
      <c r="T18" s="254"/>
      <c r="U18" s="254"/>
      <c r="V18" s="254"/>
      <c r="W18" s="293" t="s">
        <v>197</v>
      </c>
      <c r="X18" s="254"/>
      <c r="Y18" s="254"/>
      <c r="Z18" s="254"/>
      <c r="AA18" s="254"/>
      <c r="AB18" s="254"/>
      <c r="AC18" s="278"/>
      <c r="AD18" s="254"/>
      <c r="AE18" s="253" t="s">
        <v>196</v>
      </c>
      <c r="AF18" s="254"/>
      <c r="AG18" s="254"/>
      <c r="AH18" s="254"/>
      <c r="AI18" s="254"/>
      <c r="AJ18" s="254"/>
      <c r="AK18" s="254"/>
      <c r="AL18" s="292" t="s">
        <v>197</v>
      </c>
      <c r="AM18" s="254"/>
      <c r="AN18" s="254"/>
      <c r="AO18" s="254"/>
      <c r="AP18" s="254"/>
      <c r="AQ18" s="254"/>
    </row>
    <row r="19" spans="1:43" ht="26.25">
      <c r="A19" s="254"/>
      <c r="B19" s="254"/>
      <c r="C19" s="254"/>
      <c r="D19" s="254"/>
      <c r="E19" s="254"/>
      <c r="F19" s="256" t="s">
        <v>48</v>
      </c>
      <c r="G19" s="254"/>
      <c r="H19" s="254"/>
      <c r="I19" s="294"/>
      <c r="J19" s="254"/>
      <c r="K19" s="254"/>
      <c r="L19" s="254"/>
      <c r="M19" s="254"/>
      <c r="N19" s="278"/>
      <c r="O19" s="254"/>
      <c r="P19" s="295" t="s">
        <v>198</v>
      </c>
      <c r="Q19" s="254"/>
      <c r="R19" s="254"/>
      <c r="S19" s="254"/>
      <c r="T19" s="296" t="s">
        <v>48</v>
      </c>
      <c r="U19" s="254"/>
      <c r="V19" s="254"/>
      <c r="W19" s="294" t="s">
        <v>199</v>
      </c>
      <c r="X19" s="254"/>
      <c r="Y19" s="254"/>
      <c r="Z19" s="254"/>
      <c r="AA19" s="254"/>
      <c r="AB19" s="254"/>
      <c r="AC19" s="278"/>
      <c r="AD19" s="254"/>
      <c r="AE19" s="254" t="s">
        <v>198</v>
      </c>
      <c r="AF19" s="254"/>
      <c r="AG19" s="254"/>
      <c r="AH19" s="254"/>
      <c r="AI19" s="256" t="s">
        <v>48</v>
      </c>
      <c r="AJ19" s="254"/>
      <c r="AK19" s="254"/>
      <c r="AL19" s="294" t="s">
        <v>199</v>
      </c>
      <c r="AM19" s="254"/>
      <c r="AN19" s="254"/>
      <c r="AO19" s="254"/>
      <c r="AP19" s="254"/>
      <c r="AQ19" s="254"/>
    </row>
    <row r="20" spans="1:43" ht="26.25">
      <c r="A20" s="254"/>
      <c r="B20" s="254"/>
      <c r="C20" s="257"/>
      <c r="D20" s="254"/>
      <c r="E20" s="254"/>
      <c r="F20" s="256" t="s">
        <v>49</v>
      </c>
      <c r="G20" s="254"/>
      <c r="H20" s="254"/>
      <c r="I20" s="294"/>
      <c r="J20" s="254"/>
      <c r="K20" s="254"/>
      <c r="L20" s="254"/>
      <c r="M20" s="254"/>
      <c r="N20" s="278"/>
      <c r="O20" s="254"/>
      <c r="P20" s="295" t="s">
        <v>200</v>
      </c>
      <c r="Q20" s="257"/>
      <c r="R20" s="254"/>
      <c r="S20" s="254"/>
      <c r="T20" s="296" t="s">
        <v>49</v>
      </c>
      <c r="U20" s="254"/>
      <c r="V20" s="254"/>
      <c r="W20" s="294" t="s">
        <v>201</v>
      </c>
      <c r="X20" s="254"/>
      <c r="Y20" s="254"/>
      <c r="Z20" s="254"/>
      <c r="AA20" s="254"/>
      <c r="AB20" s="254"/>
      <c r="AC20" s="278"/>
      <c r="AD20" s="254"/>
      <c r="AE20" s="254" t="s">
        <v>200</v>
      </c>
      <c r="AF20" s="257"/>
      <c r="AG20" s="254"/>
      <c r="AH20" s="254"/>
      <c r="AI20" s="256" t="s">
        <v>49</v>
      </c>
      <c r="AJ20" s="254"/>
      <c r="AK20" s="254"/>
      <c r="AL20" s="294" t="s">
        <v>201</v>
      </c>
      <c r="AM20" s="254"/>
      <c r="AN20" s="254"/>
      <c r="AO20" s="254"/>
      <c r="AP20" s="254"/>
      <c r="AQ20" s="254"/>
    </row>
    <row r="21" spans="1:43">
      <c r="A21" s="254"/>
      <c r="B21" s="254"/>
      <c r="C21" s="254"/>
      <c r="D21" s="254"/>
      <c r="E21" s="254"/>
      <c r="F21" s="254"/>
      <c r="G21" s="254"/>
      <c r="H21" s="254"/>
      <c r="I21" s="254"/>
      <c r="J21" s="254"/>
      <c r="K21" s="254"/>
      <c r="L21" s="254"/>
      <c r="M21" s="254"/>
      <c r="N21" s="278"/>
      <c r="O21" s="254"/>
      <c r="P21" s="254"/>
      <c r="Q21" s="254"/>
      <c r="R21" s="254"/>
      <c r="S21" s="254"/>
      <c r="T21" s="254"/>
      <c r="U21" s="254"/>
      <c r="V21" s="254"/>
      <c r="W21" s="254"/>
      <c r="X21" s="254"/>
      <c r="Y21" s="254"/>
      <c r="Z21" s="254"/>
      <c r="AA21" s="254"/>
      <c r="AB21" s="254"/>
      <c r="AC21" s="278"/>
      <c r="AD21" s="254"/>
      <c r="AE21" s="254"/>
      <c r="AF21" s="254"/>
      <c r="AG21" s="254"/>
      <c r="AH21" s="254"/>
      <c r="AI21" s="254"/>
      <c r="AJ21" s="254"/>
      <c r="AK21" s="254"/>
      <c r="AL21" s="254"/>
      <c r="AM21" s="254"/>
      <c r="AN21" s="254"/>
      <c r="AO21" s="254"/>
      <c r="AP21" s="254"/>
      <c r="AQ21" s="254"/>
    </row>
    <row r="22" spans="1:43">
      <c r="A22" s="254"/>
      <c r="B22" s="254"/>
      <c r="C22" s="254"/>
      <c r="D22" s="254"/>
      <c r="E22" s="254"/>
      <c r="F22" s="254"/>
      <c r="G22" s="254"/>
      <c r="H22" s="254"/>
      <c r="I22" s="254"/>
      <c r="J22" s="254"/>
      <c r="K22" s="254"/>
      <c r="L22" s="254"/>
      <c r="M22" s="254"/>
      <c r="N22" s="278"/>
      <c r="O22" s="254"/>
      <c r="P22" s="254"/>
      <c r="Q22" s="254"/>
      <c r="R22" s="254"/>
      <c r="S22" s="254"/>
      <c r="T22" s="254"/>
      <c r="U22" s="254"/>
      <c r="V22" s="254"/>
      <c r="W22" s="254"/>
      <c r="X22" s="254"/>
      <c r="Y22" s="254"/>
      <c r="Z22" s="254"/>
      <c r="AA22" s="254"/>
      <c r="AB22" s="254"/>
      <c r="AC22" s="278"/>
      <c r="AD22" s="254"/>
      <c r="AE22" s="254"/>
      <c r="AF22" s="254"/>
      <c r="AG22" s="254"/>
      <c r="AH22" s="254"/>
      <c r="AI22" s="254"/>
      <c r="AJ22" s="254"/>
      <c r="AK22" s="254"/>
      <c r="AL22" s="254"/>
      <c r="AM22" s="254"/>
      <c r="AN22" s="254"/>
      <c r="AO22" s="254"/>
      <c r="AP22" s="254"/>
      <c r="AQ22" s="254"/>
    </row>
    <row r="23" spans="1:43">
      <c r="A23" s="254"/>
      <c r="B23" s="254"/>
      <c r="C23" s="254"/>
      <c r="D23" s="254"/>
      <c r="E23" s="254"/>
      <c r="F23" s="297" t="s">
        <v>53</v>
      </c>
      <c r="G23" s="254"/>
      <c r="H23" s="254"/>
      <c r="I23" s="254"/>
      <c r="J23" s="254"/>
      <c r="K23" s="254"/>
      <c r="L23" s="254"/>
      <c r="M23" s="254"/>
      <c r="N23" s="278"/>
      <c r="O23" s="254"/>
      <c r="P23" s="254"/>
      <c r="Q23" s="254"/>
      <c r="R23" s="254"/>
      <c r="S23" s="254"/>
      <c r="T23" s="258" t="s">
        <v>53</v>
      </c>
      <c r="U23" s="254"/>
      <c r="V23" s="254"/>
      <c r="W23" s="254"/>
      <c r="X23" s="254"/>
      <c r="Y23" s="254"/>
      <c r="Z23" s="254"/>
      <c r="AA23" s="254"/>
      <c r="AB23" s="254"/>
      <c r="AC23" s="278"/>
      <c r="AD23" s="254"/>
      <c r="AE23" s="254"/>
      <c r="AF23" s="254"/>
      <c r="AG23" s="254"/>
      <c r="AH23" s="254"/>
      <c r="AI23" s="258" t="s">
        <v>53</v>
      </c>
      <c r="AJ23" s="254"/>
      <c r="AK23" s="254"/>
      <c r="AL23" s="254"/>
      <c r="AM23" s="254"/>
      <c r="AN23" s="254"/>
      <c r="AO23" s="254"/>
      <c r="AP23" s="254"/>
      <c r="AQ23" s="254"/>
    </row>
    <row r="24" spans="1:43">
      <c r="A24" s="254"/>
      <c r="B24" s="254"/>
      <c r="C24" s="254"/>
      <c r="D24" s="254"/>
      <c r="E24" s="254"/>
      <c r="F24" s="297" t="s">
        <v>55</v>
      </c>
      <c r="G24" s="254"/>
      <c r="H24" s="254"/>
      <c r="I24" s="254"/>
      <c r="J24" s="254"/>
      <c r="K24" s="254"/>
      <c r="L24" s="254"/>
      <c r="M24" s="254"/>
      <c r="N24" s="278"/>
      <c r="O24" s="254"/>
      <c r="P24" s="254"/>
      <c r="Q24" s="254"/>
      <c r="R24" s="254"/>
      <c r="S24" s="254"/>
      <c r="T24" s="258" t="s">
        <v>55</v>
      </c>
      <c r="U24" s="254"/>
      <c r="V24" s="254"/>
      <c r="W24" s="254"/>
      <c r="X24" s="254"/>
      <c r="Y24" s="254"/>
      <c r="Z24" s="254"/>
      <c r="AA24" s="254"/>
      <c r="AB24" s="254"/>
      <c r="AC24" s="278"/>
      <c r="AD24" s="254"/>
      <c r="AE24" s="254"/>
      <c r="AF24" s="254"/>
      <c r="AG24" s="254"/>
      <c r="AH24" s="254"/>
      <c r="AI24" s="258" t="s">
        <v>55</v>
      </c>
      <c r="AJ24" s="254"/>
      <c r="AK24" s="254"/>
      <c r="AL24" s="254"/>
      <c r="AM24" s="254"/>
      <c r="AN24" s="254"/>
      <c r="AO24" s="254"/>
      <c r="AP24" s="254"/>
      <c r="AQ24" s="254"/>
    </row>
    <row r="25" spans="1:43">
      <c r="A25" s="254"/>
      <c r="B25" s="254"/>
      <c r="C25" s="254"/>
      <c r="D25" s="254"/>
      <c r="E25" s="254"/>
      <c r="F25" s="254"/>
      <c r="G25" s="254"/>
      <c r="H25" s="254"/>
      <c r="I25" s="254"/>
      <c r="J25" s="254"/>
      <c r="K25" s="254"/>
      <c r="L25" s="254"/>
      <c r="M25" s="254"/>
      <c r="N25" s="278"/>
      <c r="O25" s="254"/>
      <c r="P25" s="254"/>
      <c r="Q25" s="254"/>
      <c r="R25" s="254"/>
      <c r="S25" s="254"/>
      <c r="T25" s="254"/>
      <c r="U25" s="254"/>
      <c r="V25" s="254"/>
      <c r="W25" s="254"/>
      <c r="X25" s="254"/>
      <c r="Y25" s="254"/>
      <c r="Z25" s="254"/>
      <c r="AA25" s="254"/>
      <c r="AB25" s="254"/>
      <c r="AC25" s="278"/>
      <c r="AD25" s="254"/>
      <c r="AE25" s="254"/>
      <c r="AF25" s="254"/>
      <c r="AG25" s="254"/>
      <c r="AH25" s="254"/>
      <c r="AI25" s="254"/>
      <c r="AJ25" s="254"/>
      <c r="AK25" s="254"/>
      <c r="AL25" s="254"/>
      <c r="AM25" s="254"/>
      <c r="AN25" s="254"/>
      <c r="AO25" s="254"/>
      <c r="AP25" s="254"/>
      <c r="AQ25" s="254"/>
    </row>
    <row r="26" spans="1:43">
      <c r="A26" s="254"/>
      <c r="B26" s="254"/>
      <c r="C26" s="254"/>
      <c r="D26" s="254"/>
      <c r="E26" s="254"/>
      <c r="F26" s="254"/>
      <c r="G26" s="254"/>
      <c r="H26" s="254"/>
      <c r="I26" s="254"/>
      <c r="J26" s="254"/>
      <c r="K26" s="254"/>
      <c r="L26" s="254"/>
      <c r="M26" s="254"/>
      <c r="N26" s="278"/>
      <c r="O26" s="254"/>
      <c r="P26" s="254"/>
      <c r="Q26" s="254"/>
      <c r="R26" s="254"/>
      <c r="S26" s="254"/>
      <c r="T26" s="254"/>
      <c r="U26" s="254"/>
      <c r="V26" s="254"/>
      <c r="W26" s="254"/>
      <c r="X26" s="254"/>
      <c r="Y26" s="254"/>
      <c r="Z26" s="254"/>
      <c r="AA26" s="254"/>
      <c r="AB26" s="254"/>
      <c r="AC26" s="278"/>
      <c r="AD26" s="254"/>
      <c r="AE26" s="254"/>
      <c r="AF26" s="254"/>
      <c r="AG26" s="254"/>
      <c r="AH26" s="254"/>
      <c r="AI26" s="254"/>
      <c r="AJ26" s="254"/>
      <c r="AK26" s="254"/>
      <c r="AL26" s="254"/>
      <c r="AM26" s="254"/>
      <c r="AN26" s="254"/>
      <c r="AO26" s="254"/>
      <c r="AP26" s="254"/>
      <c r="AQ26" s="254"/>
    </row>
    <row r="27" spans="1:43">
      <c r="A27" s="254"/>
      <c r="B27" s="254"/>
      <c r="C27" s="254"/>
      <c r="D27" s="254"/>
      <c r="E27" s="254"/>
      <c r="F27" s="259" t="s">
        <v>57</v>
      </c>
      <c r="G27" s="254"/>
      <c r="H27" s="254"/>
      <c r="I27" s="254"/>
      <c r="J27" s="254"/>
      <c r="K27" s="254"/>
      <c r="L27" s="254"/>
      <c r="M27" s="254"/>
      <c r="N27" s="278"/>
      <c r="O27" s="254"/>
      <c r="P27" s="254"/>
      <c r="Q27" s="254"/>
      <c r="R27" s="254"/>
      <c r="S27" s="254"/>
      <c r="T27" s="259" t="s">
        <v>57</v>
      </c>
      <c r="U27" s="254"/>
      <c r="V27" s="254"/>
      <c r="W27" s="254"/>
      <c r="X27" s="254"/>
      <c r="Y27" s="254"/>
      <c r="Z27" s="254"/>
      <c r="AA27" s="254"/>
      <c r="AB27" s="254"/>
      <c r="AC27" s="278"/>
      <c r="AD27" s="254"/>
      <c r="AE27" s="254"/>
      <c r="AF27" s="254"/>
      <c r="AG27" s="254"/>
      <c r="AH27" s="254"/>
      <c r="AI27" s="259" t="s">
        <v>57</v>
      </c>
      <c r="AJ27" s="254"/>
      <c r="AK27" s="254"/>
      <c r="AL27" s="254"/>
      <c r="AM27" s="254"/>
      <c r="AN27" s="254"/>
      <c r="AO27" s="254"/>
      <c r="AP27" s="254"/>
      <c r="AQ27" s="254"/>
    </row>
    <row r="28" spans="1:43">
      <c r="A28" s="254"/>
      <c r="B28" s="254"/>
      <c r="C28" s="254"/>
      <c r="D28" s="254"/>
      <c r="E28" s="254"/>
      <c r="F28" s="260" t="s">
        <v>58</v>
      </c>
      <c r="G28" s="254"/>
      <c r="H28" s="254"/>
      <c r="I28" s="254"/>
      <c r="J28" s="254"/>
      <c r="K28" s="254"/>
      <c r="L28" s="254"/>
      <c r="M28" s="254"/>
      <c r="N28" s="278"/>
      <c r="O28" s="254"/>
      <c r="P28" s="254"/>
      <c r="Q28" s="254"/>
      <c r="R28" s="254"/>
      <c r="S28" s="254"/>
      <c r="T28" s="260" t="s">
        <v>58</v>
      </c>
      <c r="U28" s="254"/>
      <c r="V28" s="254"/>
      <c r="W28" s="254"/>
      <c r="X28" s="254"/>
      <c r="Y28" s="254"/>
      <c r="Z28" s="254"/>
      <c r="AA28" s="254"/>
      <c r="AB28" s="254"/>
      <c r="AC28" s="278"/>
      <c r="AD28" s="254"/>
      <c r="AE28" s="254"/>
      <c r="AF28" s="254"/>
      <c r="AG28" s="254"/>
      <c r="AH28" s="254"/>
      <c r="AI28" s="260" t="s">
        <v>58</v>
      </c>
      <c r="AJ28" s="254"/>
      <c r="AK28" s="254"/>
      <c r="AL28" s="254"/>
      <c r="AM28" s="254"/>
      <c r="AN28" s="254"/>
      <c r="AO28" s="254"/>
      <c r="AP28" s="254"/>
      <c r="AQ28" s="254"/>
    </row>
    <row r="29" spans="1:43">
      <c r="A29" s="254"/>
      <c r="B29" s="254"/>
      <c r="C29" s="254"/>
      <c r="D29" s="254"/>
      <c r="E29" s="254"/>
      <c r="F29" s="261"/>
      <c r="G29" s="254"/>
      <c r="H29" s="254"/>
      <c r="I29" s="254"/>
      <c r="J29" s="254"/>
      <c r="K29" s="254"/>
      <c r="L29" s="254"/>
      <c r="M29" s="254"/>
      <c r="N29" s="278"/>
      <c r="O29" s="254"/>
      <c r="P29" s="254"/>
      <c r="Q29" s="254"/>
      <c r="R29" s="254"/>
      <c r="S29" s="254"/>
      <c r="T29" s="261"/>
      <c r="U29" s="254"/>
      <c r="V29" s="254"/>
      <c r="W29" s="254"/>
      <c r="X29" s="254"/>
      <c r="Y29" s="254"/>
      <c r="Z29" s="254"/>
      <c r="AA29" s="254"/>
      <c r="AB29" s="254"/>
      <c r="AC29" s="278"/>
      <c r="AD29" s="254"/>
      <c r="AE29" s="254"/>
      <c r="AF29" s="254"/>
      <c r="AG29" s="254"/>
      <c r="AH29" s="254"/>
      <c r="AI29" s="261"/>
      <c r="AJ29" s="254"/>
      <c r="AK29" s="254"/>
      <c r="AL29" s="254"/>
      <c r="AM29" s="254"/>
      <c r="AN29" s="254"/>
      <c r="AO29" s="254"/>
      <c r="AP29" s="254"/>
      <c r="AQ29" s="254"/>
    </row>
    <row r="30" spans="1:43">
      <c r="F30" s="298"/>
      <c r="N30" s="278"/>
      <c r="AC30" s="278"/>
    </row>
    <row r="31" spans="1:43">
      <c r="A31" s="299"/>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row>
    <row r="32" spans="1:43">
      <c r="A32" s="299"/>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row>
    <row r="33" spans="1:43">
      <c r="A33" s="299"/>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row>
  </sheetData>
  <printOptions horizontalCentered="1" verticalCentered="1"/>
  <pageMargins left="0.25" right="0.25" top="0.75" bottom="0.25" header="0.3" footer="0.3"/>
  <pageSetup scale="35"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BDEBA-5488-4B68-A2B2-42FF8E5FB3E9}">
  <sheetPr>
    <tabColor rgb="FFFFFF00"/>
    <pageSetUpPr fitToPage="1"/>
  </sheetPr>
  <dimension ref="A1:C9"/>
  <sheetViews>
    <sheetView workbookViewId="0">
      <selection activeCell="C3" sqref="C3"/>
    </sheetView>
  </sheetViews>
  <sheetFormatPr defaultColWidth="9.140625" defaultRowHeight="22.5"/>
  <cols>
    <col min="1" max="1" width="5.42578125" style="121" customWidth="1"/>
    <col min="2" max="2" width="4.140625" style="121" customWidth="1"/>
    <col min="3" max="3" width="203.42578125" style="121" customWidth="1"/>
    <col min="4" max="16384" width="9.140625" style="121"/>
  </cols>
  <sheetData>
    <row r="1" spans="1:3" s="120" customFormat="1">
      <c r="A1" s="120" t="s">
        <v>202</v>
      </c>
    </row>
    <row r="2" spans="1:3" ht="23.25">
      <c r="B2" s="122" t="s">
        <v>203</v>
      </c>
    </row>
    <row r="3" spans="1:3">
      <c r="B3" s="123" t="s">
        <v>204</v>
      </c>
    </row>
    <row r="4" spans="1:3" ht="55.5" thickBot="1">
      <c r="C4" s="124" t="s">
        <v>205</v>
      </c>
    </row>
    <row r="5" spans="1:3" ht="55.5" thickTop="1" thickBot="1">
      <c r="C5" s="125" t="s">
        <v>206</v>
      </c>
    </row>
    <row r="6" spans="1:3" ht="46.5" customHeight="1" thickTop="1" thickBot="1">
      <c r="C6" s="125" t="s">
        <v>207</v>
      </c>
    </row>
    <row r="7" spans="1:3" ht="70.5" thickTop="1" thickBot="1">
      <c r="C7" s="125" t="s">
        <v>208</v>
      </c>
    </row>
    <row r="8" spans="1:3" ht="70.5" thickTop="1" thickBot="1">
      <c r="C8" s="125" t="s">
        <v>209</v>
      </c>
    </row>
    <row r="9" spans="1:3" ht="23.25" thickTop="1"/>
  </sheetData>
  <hyperlinks>
    <hyperlink ref="B2" r:id="rId1" xr:uid="{148484BC-1A95-481F-87B1-874523DE2EFE}"/>
  </hyperlinks>
  <pageMargins left="0.7" right="0.7" top="0.75" bottom="0.75" header="0.3" footer="0.3"/>
  <pageSetup scale="57" orientation="landscape" horizontalDpi="360" verticalDpi="36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248F2-DDAF-420E-9147-F1ACB41AC6FD}">
  <sheetPr>
    <tabColor rgb="FFFF0000"/>
    <pageSetUpPr fitToPage="1"/>
  </sheetPr>
  <dimension ref="A1:B10"/>
  <sheetViews>
    <sheetView zoomScale="90" zoomScaleNormal="90" workbookViewId="0">
      <selection activeCell="A2" sqref="A2"/>
    </sheetView>
  </sheetViews>
  <sheetFormatPr defaultRowHeight="15"/>
  <cols>
    <col min="1" max="1" width="255.5703125" style="80" customWidth="1"/>
    <col min="2" max="16384" width="9.140625" style="80"/>
  </cols>
  <sheetData>
    <row r="1" spans="1:2" ht="48" thickBot="1">
      <c r="A1" s="82" t="s">
        <v>210</v>
      </c>
    </row>
    <row r="2" spans="1:2" ht="53.25">
      <c r="A2" s="83" t="s">
        <v>211</v>
      </c>
    </row>
    <row r="3" spans="1:2" ht="54" thickBot="1">
      <c r="A3" s="84" t="s">
        <v>212</v>
      </c>
    </row>
    <row r="4" spans="1:2" ht="53.25">
      <c r="A4" s="89" t="s">
        <v>213</v>
      </c>
    </row>
    <row r="5" spans="1:2" ht="53.25">
      <c r="A5" s="85" t="s">
        <v>214</v>
      </c>
    </row>
    <row r="6" spans="1:2" ht="59.25" thickBot="1">
      <c r="A6" s="86" t="s">
        <v>215</v>
      </c>
    </row>
    <row r="7" spans="1:2" ht="53.25">
      <c r="A7" s="90" t="s">
        <v>216</v>
      </c>
    </row>
    <row r="8" spans="1:2" ht="53.25">
      <c r="A8" s="87" t="s">
        <v>217</v>
      </c>
      <c r="B8" s="81"/>
    </row>
    <row r="9" spans="1:2" ht="54" thickBot="1">
      <c r="A9" s="88" t="s">
        <v>218</v>
      </c>
    </row>
    <row r="10" spans="1:2">
      <c r="A10" s="325" t="s">
        <v>219</v>
      </c>
    </row>
  </sheetData>
  <pageMargins left="0.7" right="0.7" top="0.75" bottom="0.75" header="0.3" footer="0.3"/>
  <pageSetup scale="48"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Hillard</dc:creator>
  <cp:keywords/>
  <dc:description/>
  <cp:lastModifiedBy/>
  <cp:revision/>
  <dcterms:created xsi:type="dcterms:W3CDTF">2008-10-24T11:50:00Z</dcterms:created>
  <dcterms:modified xsi:type="dcterms:W3CDTF">2023-01-23T21:56:08Z</dcterms:modified>
  <cp:category/>
  <cp:contentStatus/>
</cp:coreProperties>
</file>