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96b99fb845a499/Desktop/a Practical Accounting/a Practical Managerial Acct/Drafts/Source Videos and files/Mod 3 Process/"/>
    </mc:Choice>
  </mc:AlternateContent>
  <xr:revisionPtr revIDLastSave="0" documentId="8_{F49C4190-F05B-4AEF-8900-3CB59B8FA80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Cover" sheetId="8" r:id="rId1"/>
    <sheet name="Overview" sheetId="37" r:id="rId2"/>
    <sheet name="Over Cost" sheetId="50" r:id="rId3"/>
    <sheet name="pizza" sheetId="60" r:id="rId4"/>
    <sheet name="joc" sheetId="53" r:id="rId5"/>
    <sheet name="Proc Flow" sheetId="66" r:id="rId6"/>
    <sheet name="Equiv Intro" sheetId="67" r:id="rId7"/>
    <sheet name="Bridge puzzle" sheetId="74" r:id="rId8"/>
    <sheet name="Bridge puzzle Key" sheetId="71" r:id="rId9"/>
    <sheet name=" Jan Dough Ex" sheetId="75" r:id="rId10"/>
    <sheet name=" Jan Dough KEY" sheetId="68" r:id="rId11"/>
    <sheet name="Proc Flow Jan #s" sheetId="69" r:id="rId12"/>
    <sheet name="Calcer" sheetId="2" state="hidden" r:id="rId13"/>
    <sheet name="grapher" sheetId="3" state="hidden" r:id="rId14"/>
  </sheets>
  <definedNames>
    <definedName name="_xlnm.Print_Area" localSheetId="9">' Jan Dough Ex'!$A$1:$R$21</definedName>
    <definedName name="_xlnm.Print_Area" localSheetId="10">' Jan Dough KEY'!$A$1:$R$22</definedName>
    <definedName name="_xlnm.Print_Area" localSheetId="7">'Bridge puzzle'!$A$1:$H$22</definedName>
    <definedName name="_xlnm.Print_Area" localSheetId="8">'Bridge puzzle Key'!$A$1:$H$22</definedName>
    <definedName name="_xlnm.Print_Area" localSheetId="0">Cover!$A$2:$D$17</definedName>
    <definedName name="_xlnm.Print_Area" localSheetId="6">'Equiv Intro'!$A$2:$H$22</definedName>
    <definedName name="_xlnm.Print_Area" localSheetId="4">joc!$A$1:$Q$23</definedName>
    <definedName name="_xlnm.Print_Area" localSheetId="2">'Over Cost'!$A$2:$F$22</definedName>
    <definedName name="_xlnm.Print_Area" localSheetId="1">Overview!$A$2:$B$30</definedName>
    <definedName name="_xlnm.Print_Area" localSheetId="3">pizza!$A$2:$K$18</definedName>
    <definedName name="_xlnm.Print_Area" localSheetId="5">'Proc Flow'!$A$1:$K$48</definedName>
    <definedName name="_xlnm.Print_Area" localSheetId="11">'Proc Flow Jan #s'!$A$1:$J$42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67" l="1"/>
  <c r="F11" i="69"/>
  <c r="E10" i="69"/>
  <c r="F23" i="69"/>
  <c r="E22" i="69"/>
  <c r="B20" i="69"/>
  <c r="B18" i="69"/>
  <c r="A1" i="71"/>
  <c r="A12" i="71" s="1"/>
  <c r="H24" i="67"/>
  <c r="G23" i="67"/>
  <c r="D16" i="67"/>
  <c r="A12" i="74"/>
  <c r="A15" i="60"/>
  <c r="A19" i="69"/>
  <c r="A2" i="69"/>
  <c r="F14" i="71"/>
  <c r="F8" i="71"/>
  <c r="F17" i="71" s="1"/>
  <c r="D6" i="71"/>
  <c r="D14" i="71" s="1"/>
  <c r="D41" i="69"/>
  <c r="D36" i="69"/>
  <c r="D35" i="69"/>
  <c r="D28" i="69"/>
  <c r="D27" i="69"/>
  <c r="D18" i="69"/>
  <c r="D17" i="69"/>
  <c r="D9" i="69"/>
  <c r="D8" i="69"/>
  <c r="B21" i="68"/>
  <c r="B20" i="68"/>
  <c r="D19" i="68"/>
  <c r="F14" i="68"/>
  <c r="F8" i="68"/>
  <c r="F17" i="68" s="1"/>
  <c r="D6" i="68"/>
  <c r="G6" i="68" s="1"/>
  <c r="C20" i="71" l="1"/>
  <c r="C21" i="71"/>
  <c r="G6" i="71"/>
  <c r="G14" i="71" s="1"/>
  <c r="C20" i="68"/>
  <c r="D18" i="68"/>
  <c r="D20" i="68" s="1"/>
  <c r="G14" i="68"/>
  <c r="H6" i="68"/>
  <c r="G8" i="68"/>
  <c r="D14" i="68"/>
  <c r="C15" i="68" s="1"/>
  <c r="C21" i="68" s="1"/>
  <c r="D21" i="68" s="1"/>
  <c r="H6" i="71" l="1"/>
  <c r="H14" i="71" s="1"/>
  <c r="G8" i="71"/>
  <c r="H8" i="71" s="1"/>
  <c r="H17" i="71" s="1"/>
  <c r="B16" i="69"/>
  <c r="C12" i="69" s="1"/>
  <c r="D15" i="68"/>
  <c r="E15" i="68"/>
  <c r="F15" i="68" s="1"/>
  <c r="G17" i="68"/>
  <c r="D8" i="68"/>
  <c r="D17" i="68" s="1"/>
  <c r="H8" i="68"/>
  <c r="H14" i="68"/>
  <c r="G15" i="68"/>
  <c r="J44" i="66"/>
  <c r="J41" i="66"/>
  <c r="K46" i="66" s="1"/>
  <c r="J46" i="66" s="1"/>
  <c r="J39" i="66"/>
  <c r="K40" i="66" s="1"/>
  <c r="K45" i="66" s="1"/>
  <c r="B40" i="66"/>
  <c r="J36" i="66"/>
  <c r="A41" i="66"/>
  <c r="A12" i="66"/>
  <c r="K34" i="66"/>
  <c r="K31" i="66"/>
  <c r="B31" i="66"/>
  <c r="B37" i="66" s="1"/>
  <c r="D37" i="66" s="1"/>
  <c r="K28" i="66"/>
  <c r="K25" i="66"/>
  <c r="I22" i="66"/>
  <c r="I31" i="66" s="1"/>
  <c r="B22" i="66"/>
  <c r="B28" i="66" s="1"/>
  <c r="D28" i="66" s="1"/>
  <c r="K19" i="66"/>
  <c r="C22" i="67"/>
  <c r="B22" i="67"/>
  <c r="C21" i="67"/>
  <c r="B21" i="67"/>
  <c r="D20" i="67"/>
  <c r="D19" i="67"/>
  <c r="F15" i="67"/>
  <c r="C15" i="67"/>
  <c r="B15" i="67"/>
  <c r="F9" i="67"/>
  <c r="D7" i="67"/>
  <c r="D12" i="66"/>
  <c r="B15" i="66"/>
  <c r="B19" i="66" s="1"/>
  <c r="D19" i="66" s="1"/>
  <c r="K22" i="66"/>
  <c r="K16" i="66"/>
  <c r="K13" i="66"/>
  <c r="K10" i="66"/>
  <c r="D34" i="66"/>
  <c r="D33" i="66"/>
  <c r="D25" i="66"/>
  <c r="D24" i="66"/>
  <c r="D17" i="66"/>
  <c r="D16" i="66"/>
  <c r="D9" i="66"/>
  <c r="D8" i="66"/>
  <c r="D8" i="71" l="1"/>
  <c r="D17" i="71" s="1"/>
  <c r="G17" i="71"/>
  <c r="D15" i="67"/>
  <c r="E16" i="67" s="1"/>
  <c r="F16" i="67" s="1"/>
  <c r="D22" i="67"/>
  <c r="D21" i="67"/>
  <c r="G15" i="67"/>
  <c r="H15" i="67" s="1"/>
  <c r="G9" i="67"/>
  <c r="G18" i="67" s="1"/>
  <c r="D15" i="71"/>
  <c r="E15" i="71" s="1"/>
  <c r="H15" i="68"/>
  <c r="H17" i="68"/>
  <c r="E19" i="68"/>
  <c r="G19" i="68" s="1"/>
  <c r="E18" i="68"/>
  <c r="G18" i="68" s="1"/>
  <c r="C40" i="66"/>
  <c r="D40" i="66" s="1"/>
  <c r="D41" i="66" s="1"/>
  <c r="J45" i="66"/>
  <c r="K47" i="66"/>
  <c r="K42" i="66"/>
  <c r="K37" i="66"/>
  <c r="H7" i="67"/>
  <c r="F18" i="67"/>
  <c r="G16" i="67" l="1"/>
  <c r="H16" i="67" s="1"/>
  <c r="D9" i="67"/>
  <c r="D18" i="67" s="1"/>
  <c r="E20" i="67" s="1"/>
  <c r="F20" i="67" s="1"/>
  <c r="H9" i="67"/>
  <c r="H18" i="67"/>
  <c r="G20" i="68"/>
  <c r="G21" i="68"/>
  <c r="D18" i="71"/>
  <c r="E18" i="71" s="1"/>
  <c r="F18" i="68"/>
  <c r="H18" i="68" s="1"/>
  <c r="E21" i="68"/>
  <c r="E20" i="68"/>
  <c r="F19" i="68"/>
  <c r="F15" i="71"/>
  <c r="G15" i="71"/>
  <c r="K48" i="66"/>
  <c r="J47" i="66"/>
  <c r="J48" i="66" s="1"/>
  <c r="G20" i="67" l="1"/>
  <c r="H20" i="67" s="1"/>
  <c r="E19" i="67"/>
  <c r="F19" i="67" s="1"/>
  <c r="F22" i="67" s="1"/>
  <c r="B20" i="71"/>
  <c r="B21" i="71"/>
  <c r="D21" i="71" s="1"/>
  <c r="D19" i="71"/>
  <c r="F20" i="68"/>
  <c r="F21" i="68"/>
  <c r="C19" i="69" s="1"/>
  <c r="F18" i="71"/>
  <c r="G18" i="71"/>
  <c r="H15" i="71"/>
  <c r="H19" i="68"/>
  <c r="H20" i="68" s="1"/>
  <c r="E21" i="67" l="1"/>
  <c r="G19" i="67"/>
  <c r="H19" i="67" s="1"/>
  <c r="H21" i="67" s="1"/>
  <c r="H21" i="68"/>
  <c r="F21" i="67"/>
  <c r="E22" i="67"/>
  <c r="H18" i="71"/>
  <c r="E19" i="71"/>
  <c r="D20" i="71"/>
  <c r="B24" i="69"/>
  <c r="D19" i="69"/>
  <c r="G21" i="67" l="1"/>
  <c r="G22" i="67"/>
  <c r="H22" i="67" s="1"/>
  <c r="E20" i="71"/>
  <c r="F19" i="71"/>
  <c r="G19" i="71"/>
  <c r="E21" i="71"/>
  <c r="G20" i="71" l="1"/>
  <c r="H19" i="71"/>
  <c r="H20" i="71" s="1"/>
  <c r="G21" i="71"/>
  <c r="F20" i="71"/>
  <c r="F21" i="71"/>
  <c r="H21" i="71" l="1"/>
  <c r="B6" i="8" l="1"/>
  <c r="A16" i="60"/>
  <c r="A14" i="60"/>
  <c r="A13" i="60"/>
  <c r="A12" i="60"/>
  <c r="A11" i="60"/>
  <c r="A18" i="60" s="1"/>
  <c r="B19" i="60" s="1"/>
  <c r="D8" i="53" l="1"/>
  <c r="D9" i="53"/>
  <c r="D14" i="53"/>
  <c r="B15" i="53"/>
  <c r="D15" i="53"/>
  <c r="B21" i="53"/>
  <c r="D21" i="53"/>
  <c r="B22" i="53"/>
  <c r="D22" i="53"/>
  <c r="B1" i="2" l="1"/>
  <c r="C12" i="3" s="1"/>
  <c r="B2" i="2"/>
  <c r="B15" i="3" s="1"/>
  <c r="A3" i="2"/>
  <c r="B3" i="2"/>
  <c r="X13" i="3" s="1"/>
  <c r="C11" i="3"/>
  <c r="D11" i="3" s="1"/>
  <c r="C10" i="3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  <c r="AI10" i="3" s="1"/>
  <c r="AJ10" i="3" s="1"/>
  <c r="AK10" i="3" s="1"/>
  <c r="AL10" i="3" s="1"/>
  <c r="AM10" i="3" s="1"/>
  <c r="AN10" i="3" s="1"/>
  <c r="AO10" i="3" s="1"/>
  <c r="AP10" i="3" s="1"/>
  <c r="AQ10" i="3" s="1"/>
  <c r="AR10" i="3" s="1"/>
  <c r="AS10" i="3" s="1"/>
  <c r="AT10" i="3" s="1"/>
  <c r="AU10" i="3" s="1"/>
  <c r="AV10" i="3" s="1"/>
  <c r="AW10" i="3" s="1"/>
  <c r="AX10" i="3" s="1"/>
  <c r="AY10" i="3" s="1"/>
  <c r="AZ10" i="3" s="1"/>
  <c r="BA10" i="3" s="1"/>
  <c r="BB10" i="3" s="1"/>
  <c r="BC10" i="3" s="1"/>
  <c r="BD10" i="3" s="1"/>
  <c r="BE10" i="3" s="1"/>
  <c r="BF10" i="3" s="1"/>
  <c r="BG10" i="3" s="1"/>
  <c r="BH10" i="3" s="1"/>
  <c r="BI10" i="3" s="1"/>
  <c r="BJ10" i="3" s="1"/>
  <c r="BK10" i="3" s="1"/>
  <c r="BL10" i="3" s="1"/>
  <c r="BM10" i="3" s="1"/>
  <c r="BN10" i="3" s="1"/>
  <c r="BO10" i="3" s="1"/>
  <c r="BP10" i="3" s="1"/>
  <c r="BQ10" i="3" s="1"/>
  <c r="BR10" i="3" s="1"/>
  <c r="BS10" i="3" s="1"/>
  <c r="BT10" i="3" s="1"/>
  <c r="BU10" i="3" s="1"/>
  <c r="BV10" i="3" s="1"/>
  <c r="BW10" i="3" s="1"/>
  <c r="BX10" i="3" s="1"/>
  <c r="BY10" i="3" s="1"/>
  <c r="BZ10" i="3" s="1"/>
  <c r="CA10" i="3" s="1"/>
  <c r="CB10" i="3" s="1"/>
  <c r="CC10" i="3" s="1"/>
  <c r="CD10" i="3" s="1"/>
  <c r="CE10" i="3" s="1"/>
  <c r="CF10" i="3" s="1"/>
  <c r="CG10" i="3" s="1"/>
  <c r="CH10" i="3" s="1"/>
  <c r="CI10" i="3" s="1"/>
  <c r="CJ10" i="3" s="1"/>
  <c r="CK10" i="3" s="1"/>
  <c r="CL10" i="3" s="1"/>
  <c r="CM10" i="3" s="1"/>
  <c r="CN10" i="3" s="1"/>
  <c r="CO10" i="3" s="1"/>
  <c r="CP10" i="3" s="1"/>
  <c r="CQ10" i="3" s="1"/>
  <c r="CR10" i="3" s="1"/>
  <c r="CS10" i="3" s="1"/>
  <c r="CT10" i="3" s="1"/>
  <c r="CU10" i="3" s="1"/>
  <c r="CV10" i="3" s="1"/>
  <c r="CW10" i="3" s="1"/>
  <c r="CX10" i="3" s="1"/>
  <c r="CY10" i="3" s="1"/>
  <c r="CZ10" i="3" s="1"/>
  <c r="DA10" i="3" s="1"/>
  <c r="DB10" i="3" s="1"/>
  <c r="DC10" i="3" s="1"/>
  <c r="DD10" i="3" s="1"/>
  <c r="DE10" i="3" s="1"/>
  <c r="DF10" i="3" s="1"/>
  <c r="DG10" i="3" s="1"/>
  <c r="DH10" i="3" s="1"/>
  <c r="DI10" i="3" s="1"/>
  <c r="DJ10" i="3" s="1"/>
  <c r="DK10" i="3" s="1"/>
  <c r="DL10" i="3" s="1"/>
  <c r="DM10" i="3" s="1"/>
  <c r="DN10" i="3" s="1"/>
  <c r="DO10" i="3" s="1"/>
  <c r="DP10" i="3" s="1"/>
  <c r="DQ10" i="3" s="1"/>
  <c r="DR10" i="3" s="1"/>
  <c r="AE13" i="3" l="1"/>
  <c r="DJ13" i="3"/>
  <c r="R13" i="3"/>
  <c r="D13" i="3"/>
  <c r="Q13" i="3"/>
  <c r="CM13" i="3"/>
  <c r="BL13" i="3"/>
  <c r="BC13" i="3"/>
  <c r="BY13" i="3"/>
  <c r="BU13" i="3"/>
  <c r="AM13" i="3"/>
  <c r="CN13" i="3"/>
  <c r="AX13" i="3"/>
  <c r="CT13" i="3"/>
  <c r="AR13" i="3"/>
  <c r="BK13" i="3"/>
  <c r="BA13" i="3"/>
  <c r="I13" i="3"/>
  <c r="CI13" i="3"/>
  <c r="CJ13" i="3"/>
  <c r="CK13" i="3"/>
  <c r="DF13" i="3"/>
  <c r="BJ13" i="3"/>
  <c r="AA13" i="3"/>
  <c r="CA13" i="3"/>
  <c r="AS13" i="3"/>
  <c r="BD13" i="3"/>
  <c r="DM13" i="3"/>
  <c r="CS13" i="3"/>
  <c r="C13" i="3"/>
  <c r="CG13" i="3"/>
  <c r="AF13" i="3"/>
  <c r="BF13" i="3"/>
  <c r="CR13" i="3"/>
  <c r="AG13" i="3"/>
  <c r="CW13" i="3"/>
  <c r="AZ13" i="3"/>
  <c r="P13" i="3"/>
  <c r="AT13" i="3"/>
  <c r="DI13" i="3"/>
  <c r="BZ13" i="3"/>
  <c r="L13" i="3"/>
  <c r="CY13" i="3"/>
  <c r="CX13" i="3"/>
  <c r="V13" i="3"/>
  <c r="CL13" i="3"/>
  <c r="AO13" i="3"/>
  <c r="BI13" i="3"/>
  <c r="H13" i="3"/>
  <c r="S13" i="3"/>
  <c r="CB13" i="3"/>
  <c r="U13" i="3"/>
  <c r="CP13" i="3"/>
  <c r="AP13" i="3"/>
  <c r="AH13" i="3"/>
  <c r="AY13" i="3"/>
  <c r="DA13" i="3"/>
  <c r="BV13" i="3"/>
  <c r="J13" i="3"/>
  <c r="CH13" i="3"/>
  <c r="CU13" i="3"/>
  <c r="AL13" i="3"/>
  <c r="CQ13" i="3"/>
  <c r="G13" i="3"/>
  <c r="BR13" i="3"/>
  <c r="BW13" i="3"/>
  <c r="CZ13" i="3"/>
  <c r="O13" i="3"/>
  <c r="BB13" i="3"/>
  <c r="DD13" i="3"/>
  <c r="DE13" i="3"/>
  <c r="N13" i="3"/>
  <c r="BN13" i="3"/>
  <c r="CD13" i="3"/>
  <c r="F13" i="3"/>
  <c r="DB13" i="3"/>
  <c r="DP13" i="3"/>
  <c r="Y13" i="3"/>
  <c r="Z13" i="3"/>
  <c r="AD13" i="3"/>
  <c r="AV13" i="3"/>
  <c r="DH13" i="3"/>
  <c r="CV13" i="3"/>
  <c r="CC13" i="3"/>
  <c r="AB13" i="3"/>
  <c r="BT13" i="3"/>
  <c r="AQ13" i="3"/>
  <c r="DN13" i="3"/>
  <c r="CF13" i="3"/>
  <c r="K13" i="3"/>
  <c r="DO13" i="3"/>
  <c r="BM13" i="3"/>
  <c r="AN13" i="3"/>
  <c r="W13" i="3"/>
  <c r="BG13" i="3"/>
  <c r="DL13" i="3"/>
  <c r="DK13" i="3"/>
  <c r="BS13" i="3"/>
  <c r="AK13" i="3"/>
  <c r="E13" i="3"/>
  <c r="BO13" i="3"/>
  <c r="AI13" i="3"/>
  <c r="BQ13" i="3"/>
  <c r="AJ13" i="3"/>
  <c r="B13" i="3"/>
  <c r="B14" i="3" s="1"/>
  <c r="BP13" i="3"/>
  <c r="DG13" i="3"/>
  <c r="CE13" i="3"/>
  <c r="DC13" i="3"/>
  <c r="DQ13" i="3"/>
  <c r="BE13" i="3"/>
  <c r="AW13" i="3"/>
  <c r="CO13" i="3"/>
  <c r="AC13" i="3"/>
  <c r="DR13" i="3"/>
  <c r="BX13" i="3"/>
  <c r="T13" i="3"/>
  <c r="BH13" i="3"/>
  <c r="D15" i="3"/>
  <c r="C15" i="3"/>
  <c r="B12" i="3"/>
  <c r="E11" i="3"/>
  <c r="AU13" i="3"/>
  <c r="M13" i="3"/>
  <c r="D12" i="3"/>
  <c r="D14" i="3" l="1"/>
  <c r="C14" i="3"/>
  <c r="E15" i="3"/>
  <c r="E14" i="3" s="1"/>
  <c r="E12" i="3"/>
  <c r="F11" i="3"/>
  <c r="B4" i="2"/>
  <c r="G11" i="3" l="1"/>
  <c r="F15" i="3"/>
  <c r="F14" i="3" s="1"/>
  <c r="F12" i="3"/>
  <c r="G15" i="3" l="1"/>
  <c r="G14" i="3" s="1"/>
  <c r="H11" i="3"/>
  <c r="G12" i="3"/>
  <c r="H15" i="3" l="1"/>
  <c r="H14" i="3" s="1"/>
  <c r="I11" i="3"/>
  <c r="H12" i="3"/>
  <c r="I12" i="3" l="1"/>
  <c r="I15" i="3"/>
  <c r="I14" i="3" s="1"/>
  <c r="J11" i="3"/>
  <c r="J15" i="3" l="1"/>
  <c r="J14" i="3" s="1"/>
  <c r="J12" i="3"/>
  <c r="K11" i="3"/>
  <c r="L11" i="3" l="1"/>
  <c r="K15" i="3"/>
  <c r="K14" i="3" s="1"/>
  <c r="K12" i="3"/>
  <c r="L15" i="3" l="1"/>
  <c r="L14" i="3" s="1"/>
  <c r="M11" i="3"/>
  <c r="L12" i="3"/>
  <c r="M12" i="3" l="1"/>
  <c r="M15" i="3"/>
  <c r="M14" i="3" s="1"/>
  <c r="N11" i="3"/>
  <c r="N12" i="3" l="1"/>
  <c r="O11" i="3"/>
  <c r="N15" i="3"/>
  <c r="N14" i="3" s="1"/>
  <c r="O15" i="3" l="1"/>
  <c r="O14" i="3" s="1"/>
  <c r="P11" i="3"/>
  <c r="O12" i="3"/>
  <c r="Q11" i="3" l="1"/>
  <c r="P15" i="3"/>
  <c r="P14" i="3" s="1"/>
  <c r="P12" i="3"/>
  <c r="Q15" i="3" l="1"/>
  <c r="Q14" i="3" s="1"/>
  <c r="Q12" i="3"/>
  <c r="R11" i="3"/>
  <c r="R12" i="3" l="1"/>
  <c r="S11" i="3"/>
  <c r="R15" i="3"/>
  <c r="R14" i="3" s="1"/>
  <c r="S15" i="3" l="1"/>
  <c r="S14" i="3" s="1"/>
  <c r="T11" i="3"/>
  <c r="S12" i="3"/>
  <c r="U11" i="3" l="1"/>
  <c r="T15" i="3"/>
  <c r="T14" i="3" s="1"/>
  <c r="T12" i="3"/>
  <c r="U15" i="3" l="1"/>
  <c r="U14" i="3" s="1"/>
  <c r="V11" i="3"/>
  <c r="U12" i="3"/>
  <c r="V12" i="3" l="1"/>
  <c r="W11" i="3"/>
  <c r="V15" i="3"/>
  <c r="V14" i="3" s="1"/>
  <c r="X11" i="3" l="1"/>
  <c r="W12" i="3"/>
  <c r="W15" i="3"/>
  <c r="W14" i="3" s="1"/>
  <c r="X12" i="3" l="1"/>
  <c r="X15" i="3"/>
  <c r="X14" i="3" s="1"/>
  <c r="Y11" i="3"/>
  <c r="Y15" i="3" l="1"/>
  <c r="Y14" i="3" s="1"/>
  <c r="Y12" i="3"/>
  <c r="Z11" i="3"/>
  <c r="Z12" i="3" l="1"/>
  <c r="AA11" i="3"/>
  <c r="Z15" i="3"/>
  <c r="Z14" i="3" s="1"/>
  <c r="AA15" i="3" l="1"/>
  <c r="AA14" i="3" s="1"/>
  <c r="AB11" i="3"/>
  <c r="AA12" i="3"/>
  <c r="AC11" i="3" l="1"/>
  <c r="AB15" i="3"/>
  <c r="AB14" i="3" s="1"/>
  <c r="AB12" i="3"/>
  <c r="AC15" i="3" l="1"/>
  <c r="AC14" i="3" s="1"/>
  <c r="AD11" i="3"/>
  <c r="AC12" i="3"/>
  <c r="AD12" i="3" l="1"/>
  <c r="AE11" i="3"/>
  <c r="AD15" i="3"/>
  <c r="AD14" i="3" s="1"/>
  <c r="AE12" i="3" l="1"/>
  <c r="AE15" i="3"/>
  <c r="AE14" i="3" s="1"/>
  <c r="AF11" i="3"/>
  <c r="AF12" i="3" l="1"/>
  <c r="AF15" i="3"/>
  <c r="AF14" i="3" s="1"/>
  <c r="AG11" i="3"/>
  <c r="AH11" i="3" l="1"/>
  <c r="AG15" i="3"/>
  <c r="AG14" i="3" s="1"/>
  <c r="AG12" i="3"/>
  <c r="AH12" i="3" l="1"/>
  <c r="AH15" i="3"/>
  <c r="AH14" i="3" s="1"/>
  <c r="AI11" i="3"/>
  <c r="AI15" i="3" l="1"/>
  <c r="AI14" i="3" s="1"/>
  <c r="AJ11" i="3"/>
  <c r="AI12" i="3"/>
  <c r="AK11" i="3" l="1"/>
  <c r="AJ15" i="3"/>
  <c r="AJ14" i="3" s="1"/>
  <c r="AJ12" i="3"/>
  <c r="AL11" i="3" l="1"/>
  <c r="AK15" i="3"/>
  <c r="AK14" i="3" s="1"/>
  <c r="AK12" i="3"/>
  <c r="AL15" i="3" l="1"/>
  <c r="AL14" i="3" s="1"/>
  <c r="AM11" i="3"/>
  <c r="AL12" i="3"/>
  <c r="AM12" i="3" l="1"/>
  <c r="AM15" i="3"/>
  <c r="AM14" i="3" s="1"/>
  <c r="AN11" i="3"/>
  <c r="AN12" i="3" l="1"/>
  <c r="AN15" i="3"/>
  <c r="AN14" i="3" s="1"/>
  <c r="AO11" i="3"/>
  <c r="AO15" i="3" l="1"/>
  <c r="AO14" i="3" s="1"/>
  <c r="AO12" i="3"/>
  <c r="AP11" i="3"/>
  <c r="AP15" i="3" l="1"/>
  <c r="AP14" i="3" s="1"/>
  <c r="AQ11" i="3"/>
  <c r="AP12" i="3"/>
  <c r="AQ15" i="3" l="1"/>
  <c r="AQ14" i="3" s="1"/>
  <c r="AQ12" i="3"/>
  <c r="AR11" i="3"/>
  <c r="AR12" i="3" l="1"/>
  <c r="AR15" i="3"/>
  <c r="AR14" i="3" s="1"/>
  <c r="AS11" i="3"/>
  <c r="AS12" i="3" l="1"/>
  <c r="AS15" i="3"/>
  <c r="AS14" i="3" s="1"/>
  <c r="AT11" i="3"/>
  <c r="AU11" i="3" l="1"/>
  <c r="AT12" i="3"/>
  <c r="AT15" i="3"/>
  <c r="AT14" i="3" s="1"/>
  <c r="AU15" i="3" l="1"/>
  <c r="AU14" i="3" s="1"/>
  <c r="AU12" i="3"/>
  <c r="AV11" i="3"/>
  <c r="AV12" i="3" l="1"/>
  <c r="AV15" i="3"/>
  <c r="AV14" i="3" s="1"/>
  <c r="AW11" i="3"/>
  <c r="AW15" i="3" l="1"/>
  <c r="AW14" i="3" s="1"/>
  <c r="AX11" i="3"/>
  <c r="AW12" i="3"/>
  <c r="AX15" i="3" l="1"/>
  <c r="AX14" i="3" s="1"/>
  <c r="AY11" i="3"/>
  <c r="AX12" i="3"/>
  <c r="AY15" i="3" l="1"/>
  <c r="AY14" i="3" s="1"/>
  <c r="AY12" i="3"/>
  <c r="AZ11" i="3"/>
  <c r="BA11" i="3" l="1"/>
  <c r="AZ15" i="3"/>
  <c r="AZ14" i="3" s="1"/>
  <c r="AZ12" i="3"/>
  <c r="BA12" i="3" l="1"/>
  <c r="BA15" i="3"/>
  <c r="BA14" i="3" s="1"/>
  <c r="BB11" i="3"/>
  <c r="BB12" i="3" l="1"/>
  <c r="BC11" i="3"/>
  <c r="BB15" i="3"/>
  <c r="BB14" i="3" s="1"/>
  <c r="BC12" i="3" l="1"/>
  <c r="BC15" i="3"/>
  <c r="BC14" i="3" s="1"/>
  <c r="BD11" i="3"/>
  <c r="BD12" i="3" l="1"/>
  <c r="BD15" i="3"/>
  <c r="BD14" i="3" s="1"/>
  <c r="BE11" i="3"/>
  <c r="BF11" i="3" l="1"/>
  <c r="BE15" i="3"/>
  <c r="BE14" i="3" s="1"/>
  <c r="BE12" i="3"/>
  <c r="BF12" i="3" l="1"/>
  <c r="BG11" i="3"/>
  <c r="BF15" i="3"/>
  <c r="BF14" i="3" s="1"/>
  <c r="BG15" i="3" l="1"/>
  <c r="BG14" i="3" s="1"/>
  <c r="BH11" i="3"/>
  <c r="BG12" i="3"/>
  <c r="BH12" i="3" l="1"/>
  <c r="BI11" i="3"/>
  <c r="BH15" i="3"/>
  <c r="BH14" i="3" s="1"/>
  <c r="BI12" i="3" l="1"/>
  <c r="BI15" i="3"/>
  <c r="BI14" i="3" s="1"/>
  <c r="BJ11" i="3"/>
  <c r="BJ15" i="3" l="1"/>
  <c r="BJ14" i="3" s="1"/>
  <c r="BK11" i="3"/>
  <c r="BJ12" i="3"/>
  <c r="BK15" i="3" l="1"/>
  <c r="BK14" i="3" s="1"/>
  <c r="BL11" i="3"/>
  <c r="BK12" i="3"/>
  <c r="BL12" i="3" l="1"/>
  <c r="BM11" i="3"/>
  <c r="BL15" i="3"/>
  <c r="BL14" i="3" s="1"/>
  <c r="BN11" i="3" l="1"/>
  <c r="BM12" i="3"/>
  <c r="BM15" i="3"/>
  <c r="BM14" i="3" s="1"/>
  <c r="BN12" i="3" l="1"/>
  <c r="BO11" i="3"/>
  <c r="BN15" i="3"/>
  <c r="BN14" i="3" s="1"/>
  <c r="BO15" i="3" l="1"/>
  <c r="BO14" i="3" s="1"/>
  <c r="BO12" i="3"/>
  <c r="BP11" i="3"/>
  <c r="BQ11" i="3" l="1"/>
  <c r="BP12" i="3"/>
  <c r="BP15" i="3"/>
  <c r="BP14" i="3" s="1"/>
  <c r="BQ15" i="3" l="1"/>
  <c r="BQ14" i="3" s="1"/>
  <c r="BQ12" i="3"/>
  <c r="BR11" i="3"/>
  <c r="BR12" i="3" l="1"/>
  <c r="BR15" i="3"/>
  <c r="BR14" i="3" s="1"/>
  <c r="BS11" i="3"/>
  <c r="BS12" i="3" l="1"/>
  <c r="BT11" i="3"/>
  <c r="BS15" i="3"/>
  <c r="BS14" i="3" s="1"/>
  <c r="BU11" i="3" l="1"/>
  <c r="BT12" i="3"/>
  <c r="BT15" i="3"/>
  <c r="BT14" i="3" s="1"/>
  <c r="BU12" i="3" l="1"/>
  <c r="BV11" i="3"/>
  <c r="BU15" i="3"/>
  <c r="BU14" i="3" s="1"/>
  <c r="BW11" i="3" l="1"/>
  <c r="BV12" i="3"/>
  <c r="BV15" i="3"/>
  <c r="BV14" i="3" s="1"/>
  <c r="BW12" i="3" l="1"/>
  <c r="BX11" i="3"/>
  <c r="BW15" i="3"/>
  <c r="BW14" i="3" s="1"/>
  <c r="BY11" i="3" l="1"/>
  <c r="BX15" i="3"/>
  <c r="BX14" i="3" s="1"/>
  <c r="BX12" i="3"/>
  <c r="BY12" i="3" l="1"/>
  <c r="BZ11" i="3"/>
  <c r="BY15" i="3"/>
  <c r="BY14" i="3" s="1"/>
  <c r="BZ15" i="3" l="1"/>
  <c r="BZ14" i="3" s="1"/>
  <c r="BZ12" i="3"/>
  <c r="CA11" i="3"/>
  <c r="CB11" i="3" l="1"/>
  <c r="CA15" i="3"/>
  <c r="CA14" i="3" s="1"/>
  <c r="CA12" i="3"/>
  <c r="CB12" i="3" l="1"/>
  <c r="CC11" i="3"/>
  <c r="CB15" i="3"/>
  <c r="CB14" i="3" s="1"/>
  <c r="CD11" i="3" l="1"/>
  <c r="CC12" i="3"/>
  <c r="CC15" i="3"/>
  <c r="CC14" i="3" s="1"/>
  <c r="CD12" i="3" l="1"/>
  <c r="CD15" i="3"/>
  <c r="CD14" i="3" s="1"/>
  <c r="CE11" i="3"/>
  <c r="CF11" i="3" l="1"/>
  <c r="CE15" i="3"/>
  <c r="CE14" i="3" s="1"/>
  <c r="CE12" i="3"/>
  <c r="CF12" i="3" l="1"/>
  <c r="CG11" i="3"/>
  <c r="CF15" i="3"/>
  <c r="CF14" i="3" s="1"/>
  <c r="CG12" i="3" l="1"/>
  <c r="CG15" i="3"/>
  <c r="CG14" i="3" s="1"/>
  <c r="CH11" i="3"/>
  <c r="CI11" i="3" l="1"/>
  <c r="CH12" i="3"/>
  <c r="CH15" i="3"/>
  <c r="CH14" i="3" s="1"/>
  <c r="CI15" i="3" l="1"/>
  <c r="CI14" i="3" s="1"/>
  <c r="CJ11" i="3"/>
  <c r="CI12" i="3"/>
  <c r="CJ12" i="3" l="1"/>
  <c r="CK11" i="3"/>
  <c r="CJ15" i="3"/>
  <c r="CJ14" i="3" s="1"/>
  <c r="CL11" i="3" l="1"/>
  <c r="CK12" i="3"/>
  <c r="CK15" i="3"/>
  <c r="CK14" i="3" s="1"/>
  <c r="CM11" i="3" l="1"/>
  <c r="CL12" i="3"/>
  <c r="CL15" i="3"/>
  <c r="CL14" i="3" s="1"/>
  <c r="CN11" i="3" l="1"/>
  <c r="CM12" i="3"/>
  <c r="CM15" i="3"/>
  <c r="CM14" i="3" s="1"/>
  <c r="CO11" i="3" l="1"/>
  <c r="CN15" i="3"/>
  <c r="CN14" i="3" s="1"/>
  <c r="CN12" i="3"/>
  <c r="CP11" i="3" l="1"/>
  <c r="CO12" i="3"/>
  <c r="CO15" i="3"/>
  <c r="CO14" i="3" s="1"/>
  <c r="CQ11" i="3" l="1"/>
  <c r="CP12" i="3"/>
  <c r="CP15" i="3"/>
  <c r="CP14" i="3" s="1"/>
  <c r="CR11" i="3" l="1"/>
  <c r="CQ15" i="3"/>
  <c r="CQ14" i="3" s="1"/>
  <c r="CQ12" i="3"/>
  <c r="CS11" i="3" l="1"/>
  <c r="CR12" i="3"/>
  <c r="CR15" i="3"/>
  <c r="CR14" i="3" s="1"/>
  <c r="CS12" i="3" l="1"/>
  <c r="CS15" i="3"/>
  <c r="CS14" i="3" s="1"/>
  <c r="CT11" i="3"/>
  <c r="CU11" i="3" l="1"/>
  <c r="CT12" i="3"/>
  <c r="CT15" i="3"/>
  <c r="CT14" i="3" s="1"/>
  <c r="CV11" i="3" l="1"/>
  <c r="CU12" i="3"/>
  <c r="CU15" i="3"/>
  <c r="CU14" i="3" s="1"/>
  <c r="CV12" i="3" l="1"/>
  <c r="CW11" i="3"/>
  <c r="CV15" i="3"/>
  <c r="CV14" i="3" s="1"/>
  <c r="CX11" i="3" l="1"/>
  <c r="CW12" i="3"/>
  <c r="CW15" i="3"/>
  <c r="CW14" i="3" s="1"/>
  <c r="CY11" i="3" l="1"/>
  <c r="CX12" i="3"/>
  <c r="CX15" i="3"/>
  <c r="CX14" i="3" s="1"/>
  <c r="CZ11" i="3" l="1"/>
  <c r="CY12" i="3"/>
  <c r="CY15" i="3"/>
  <c r="CY14" i="3" s="1"/>
  <c r="CZ12" i="3" l="1"/>
  <c r="DA11" i="3"/>
  <c r="CZ15" i="3"/>
  <c r="CZ14" i="3" s="1"/>
  <c r="DA12" i="3" l="1"/>
  <c r="DA15" i="3"/>
  <c r="DA14" i="3" s="1"/>
  <c r="DB11" i="3"/>
  <c r="DB12" i="3" l="1"/>
  <c r="DB15" i="3"/>
  <c r="DB14" i="3" s="1"/>
  <c r="DC11" i="3"/>
  <c r="DD11" i="3" l="1"/>
  <c r="DC15" i="3"/>
  <c r="DC14" i="3" s="1"/>
  <c r="DC12" i="3"/>
  <c r="DE11" i="3" l="1"/>
  <c r="DD12" i="3"/>
  <c r="DD15" i="3"/>
  <c r="DD14" i="3" s="1"/>
  <c r="DE15" i="3" l="1"/>
  <c r="DE14" i="3" s="1"/>
  <c r="DF11" i="3"/>
  <c r="DE12" i="3"/>
  <c r="DG11" i="3" l="1"/>
  <c r="DF12" i="3"/>
  <c r="DF15" i="3"/>
  <c r="DF14" i="3" s="1"/>
  <c r="DG15" i="3" l="1"/>
  <c r="DG14" i="3" s="1"/>
  <c r="DG12" i="3"/>
  <c r="DH11" i="3"/>
  <c r="DI11" i="3" l="1"/>
  <c r="DH15" i="3"/>
  <c r="DH14" i="3" s="1"/>
  <c r="DH12" i="3"/>
  <c r="DJ11" i="3" l="1"/>
  <c r="DI12" i="3"/>
  <c r="DI15" i="3"/>
  <c r="DI14" i="3" s="1"/>
  <c r="DJ12" i="3" l="1"/>
  <c r="DK11" i="3"/>
  <c r="DJ15" i="3"/>
  <c r="DJ14" i="3" s="1"/>
  <c r="DL11" i="3" l="1"/>
  <c r="DK12" i="3"/>
  <c r="DK15" i="3"/>
  <c r="DK14" i="3" s="1"/>
  <c r="DL12" i="3" l="1"/>
  <c r="DM11" i="3"/>
  <c r="DL15" i="3"/>
  <c r="DL14" i="3" s="1"/>
  <c r="DN11" i="3" l="1"/>
  <c r="DM12" i="3"/>
  <c r="DM15" i="3"/>
  <c r="DM14" i="3" s="1"/>
  <c r="DN12" i="3" l="1"/>
  <c r="DO11" i="3"/>
  <c r="DN15" i="3"/>
  <c r="DN14" i="3" s="1"/>
  <c r="DP11" i="3" l="1"/>
  <c r="DO12" i="3"/>
  <c r="DO15" i="3"/>
  <c r="DO14" i="3" s="1"/>
  <c r="DQ11" i="3" l="1"/>
  <c r="DP12" i="3"/>
  <c r="DP15" i="3"/>
  <c r="DP14" i="3" s="1"/>
  <c r="DQ12" i="3" l="1"/>
  <c r="DQ15" i="3"/>
  <c r="DQ14" i="3" s="1"/>
  <c r="DR11" i="3"/>
  <c r="DR12" i="3" l="1"/>
  <c r="DR15" i="3"/>
  <c r="DR14" i="3" s="1"/>
</calcChain>
</file>

<file path=xl/sharedStrings.xml><?xml version="1.0" encoding="utf-8"?>
<sst xmlns="http://schemas.openxmlformats.org/spreadsheetml/2006/main" count="695" uniqueCount="288">
  <si>
    <t>Module 3</t>
  </si>
  <si>
    <t>Practical Managerial Accounting</t>
  </si>
  <si>
    <t>Process Costing</t>
  </si>
  <si>
    <t>Video Subjects</t>
  </si>
  <si>
    <t>Excel Sheets</t>
  </si>
  <si>
    <t>Overview</t>
  </si>
  <si>
    <t>Reference: Overview and Terminology of Cost Accounting</t>
  </si>
  <si>
    <t>Over Cost</t>
  </si>
  <si>
    <t>Vid+Drill</t>
  </si>
  <si>
    <t>Process Costing:  Frozen Pizza Factory Video and Classification Drill</t>
  </si>
  <si>
    <t>Pizza</t>
  </si>
  <si>
    <t>PizzaFlow</t>
  </si>
  <si>
    <t>Review: Accounting for Inventory Flows: Base Method</t>
  </si>
  <si>
    <t>JOC</t>
  </si>
  <si>
    <t>Process Costing Flow of Costs and Transactions: Fantastic Frozen Pizza</t>
  </si>
  <si>
    <t>Proc Flow</t>
  </si>
  <si>
    <t>Bridge</t>
  </si>
  <si>
    <t>Intro. Bridge Format: Process Costing and Equivalent Units of Production</t>
  </si>
  <si>
    <t>Equiv Intro</t>
  </si>
  <si>
    <t>Puzzle+Ex</t>
  </si>
  <si>
    <t>Process Costing Puzzle Bridge Format with Equivalent units</t>
  </si>
  <si>
    <t>Bridge Puzzle</t>
  </si>
  <si>
    <t>Process Costing Puzzle Bridge Format Key with Equivalent units</t>
  </si>
  <si>
    <t>Bridge Puzzle Key</t>
  </si>
  <si>
    <t>Fantastic Frozen Pizza - January Doughing Exercise</t>
  </si>
  <si>
    <t>Jan Dough Ex</t>
  </si>
  <si>
    <t>Fantastic Frozen Pizza - January Doughing Exercise Key</t>
  </si>
  <si>
    <t>Jan Dough Key</t>
  </si>
  <si>
    <t>Process Costing Flow Key - January Doughing</t>
  </si>
  <si>
    <t>Proc Flow Jan #'s</t>
  </si>
  <si>
    <t>© Practical Accounting LLC</t>
  </si>
  <si>
    <r>
      <t>Overview and</t>
    </r>
    <r>
      <rPr>
        <u/>
        <sz val="28"/>
        <color theme="3"/>
        <rFont val="Verdana"/>
        <family val="2"/>
      </rPr>
      <t xml:space="preserve"> Terminology</t>
    </r>
    <r>
      <rPr>
        <u/>
        <sz val="28"/>
        <rFont val="Verdana"/>
        <family val="2"/>
      </rPr>
      <t xml:space="preserve"> of Process Costing</t>
    </r>
  </si>
  <si>
    <t>What is Process Costing?</t>
  </si>
  <si>
    <r>
      <rPr>
        <b/>
        <sz val="20"/>
        <color theme="3"/>
        <rFont val="Verdana"/>
        <family val="2"/>
      </rPr>
      <t>Process Costing</t>
    </r>
    <r>
      <rPr>
        <b/>
        <sz val="20"/>
        <rFont val="Verdana"/>
        <family val="2"/>
      </rPr>
      <t xml:space="preserve"> </t>
    </r>
    <r>
      <rPr>
        <sz val="20"/>
        <rFont val="Verdana"/>
        <family val="2"/>
      </rPr>
      <t xml:space="preserve">is used for a </t>
    </r>
    <r>
      <rPr>
        <b/>
        <sz val="20"/>
        <rFont val="Verdana"/>
        <family val="2"/>
      </rPr>
      <t>continuous multi-step processes of the Many Units of the Same Product</t>
    </r>
    <r>
      <rPr>
        <sz val="20"/>
        <rFont val="Verdana"/>
        <family val="2"/>
      </rPr>
      <t>.</t>
    </r>
    <r>
      <rPr>
        <b/>
        <sz val="20"/>
        <rFont val="Verdana"/>
        <family val="2"/>
      </rPr>
      <t xml:space="preserve"> </t>
    </r>
  </si>
  <si>
    <r>
      <t xml:space="preserve"> Costs are totaled</t>
    </r>
    <r>
      <rPr>
        <b/>
        <sz val="20"/>
        <rFont val="Verdana"/>
        <family val="2"/>
      </rPr>
      <t xml:space="preserve"> by department at the end of the period.</t>
    </r>
    <r>
      <rPr>
        <sz val="20"/>
        <rFont val="Verdana"/>
        <family val="2"/>
      </rPr>
      <t xml:space="preserve">   (Potato Chips, Oil Refining, Plastics, Cereal, </t>
    </r>
    <r>
      <rPr>
        <sz val="20"/>
        <color rgb="FFFF0000"/>
        <rFont val="Verdana"/>
        <family val="2"/>
      </rPr>
      <t>Frozen Pizza Factory</t>
    </r>
    <r>
      <rPr>
        <sz val="20"/>
        <rFont val="Verdana"/>
        <family val="2"/>
      </rPr>
      <t>…)</t>
    </r>
  </si>
  <si>
    <r>
      <rPr>
        <b/>
        <sz val="20"/>
        <color theme="3"/>
        <rFont val="Verdana"/>
        <family val="2"/>
      </rPr>
      <t xml:space="preserve">Job Order Costing: </t>
    </r>
    <r>
      <rPr>
        <sz val="20"/>
        <rFont val="Verdana"/>
        <family val="2"/>
      </rPr>
      <t>Unique Jobs, Batches of Unique Product and Unique Special Orders. (One Pizza Order for Delivery)</t>
    </r>
  </si>
  <si>
    <t>How Does Process Costing Work?</t>
  </si>
  <si>
    <r>
      <rPr>
        <b/>
        <sz val="20"/>
        <color theme="3"/>
        <rFont val="Verdana"/>
        <family val="2"/>
      </rPr>
      <t xml:space="preserve">Direct Materials </t>
    </r>
    <r>
      <rPr>
        <sz val="20"/>
        <rFont val="Verdana"/>
        <family val="2"/>
      </rPr>
      <t xml:space="preserve">Are charged Directly to EACH Separate </t>
    </r>
    <r>
      <rPr>
        <b/>
        <sz val="20"/>
        <rFont val="Verdana"/>
        <family val="2"/>
      </rPr>
      <t>Processing</t>
    </r>
    <r>
      <rPr>
        <b/>
        <u/>
        <sz val="20"/>
        <rFont val="Verdana"/>
        <family val="2"/>
      </rPr>
      <t xml:space="preserve"> Department</t>
    </r>
    <r>
      <rPr>
        <sz val="20"/>
        <rFont val="Verdana"/>
        <family val="2"/>
      </rPr>
      <t xml:space="preserve"> (not Job Ticket) using a </t>
    </r>
    <r>
      <rPr>
        <sz val="20"/>
        <color theme="3"/>
        <rFont val="Verdana"/>
        <family val="2"/>
      </rPr>
      <t xml:space="preserve">Raw Materials Requisition. </t>
    </r>
  </si>
  <si>
    <r>
      <t xml:space="preserve">  Direct Materials are usually assumed to be completely </t>
    </r>
    <r>
      <rPr>
        <b/>
        <sz val="20"/>
        <rFont val="Verdana"/>
        <family val="2"/>
      </rPr>
      <t xml:space="preserve">added </t>
    </r>
    <r>
      <rPr>
        <sz val="20"/>
        <rFont val="Verdana"/>
        <family val="2"/>
      </rPr>
      <t>at the</t>
    </r>
    <r>
      <rPr>
        <b/>
        <sz val="20"/>
        <rFont val="Verdana"/>
        <family val="2"/>
      </rPr>
      <t xml:space="preserve"> Beginning</t>
    </r>
    <r>
      <rPr>
        <sz val="20"/>
        <rFont val="Verdana"/>
        <family val="2"/>
      </rPr>
      <t xml:space="preserve"> of the Process.</t>
    </r>
  </si>
  <si>
    <r>
      <rPr>
        <b/>
        <sz val="20"/>
        <color theme="3"/>
        <rFont val="Verdana"/>
        <family val="2"/>
      </rPr>
      <t>Direct Labor and Factory Overhead</t>
    </r>
    <r>
      <rPr>
        <b/>
        <sz val="20"/>
        <color theme="4"/>
        <rFont val="Verdana"/>
        <family val="2"/>
      </rPr>
      <t xml:space="preserve"> </t>
    </r>
    <r>
      <rPr>
        <b/>
        <sz val="20"/>
        <rFont val="Verdana"/>
        <family val="2"/>
      </rPr>
      <t xml:space="preserve"> </t>
    </r>
    <r>
      <rPr>
        <sz val="20"/>
        <rFont val="Verdana"/>
        <family val="2"/>
      </rPr>
      <t xml:space="preserve">are </t>
    </r>
    <r>
      <rPr>
        <u/>
        <sz val="20"/>
        <rFont val="Verdana"/>
        <family val="2"/>
      </rPr>
      <t>Combined</t>
    </r>
    <r>
      <rPr>
        <sz val="20"/>
        <rFont val="Verdana"/>
        <family val="2"/>
      </rPr>
      <t xml:space="preserve"> and Called</t>
    </r>
    <r>
      <rPr>
        <b/>
        <sz val="20"/>
        <color theme="3"/>
        <rFont val="Verdana"/>
        <family val="2"/>
      </rPr>
      <t xml:space="preserve"> Conversion Costs.</t>
    </r>
  </si>
  <si>
    <r>
      <t xml:space="preserve">  Conversion Costs are Applied or Allocated to</t>
    </r>
    <r>
      <rPr>
        <b/>
        <sz val="20"/>
        <rFont val="Verdana"/>
        <family val="2"/>
      </rPr>
      <t xml:space="preserve"> Units Produced.</t>
    </r>
    <r>
      <rPr>
        <sz val="20"/>
        <rFont val="Verdana"/>
        <family val="2"/>
      </rPr>
      <t xml:space="preserve"> </t>
    </r>
  </si>
  <si>
    <r>
      <rPr>
        <b/>
        <i/>
        <sz val="20"/>
        <rFont val="Verdana"/>
        <family val="2"/>
      </rPr>
      <t>THE Main Issue in</t>
    </r>
    <r>
      <rPr>
        <i/>
        <sz val="20"/>
        <rFont val="Verdana"/>
        <family val="2"/>
      </rPr>
      <t xml:space="preserve"> this chapter is partially competed units at the end of the period.  </t>
    </r>
  </si>
  <si>
    <r>
      <t xml:space="preserve">    Partially completed units are called</t>
    </r>
    <r>
      <rPr>
        <b/>
        <sz val="20"/>
        <color theme="3"/>
        <rFont val="Verdana"/>
        <family val="2"/>
      </rPr>
      <t xml:space="preserve"> Equivalent Units of Production.</t>
    </r>
  </si>
  <si>
    <t xml:space="preserve">    …  If 100 units were 20% complete (or done) then that is equal to 20 Equivalent Units of Production.</t>
  </si>
  <si>
    <r>
      <t xml:space="preserve">Overview and </t>
    </r>
    <r>
      <rPr>
        <u/>
        <sz val="28"/>
        <color theme="4"/>
        <rFont val="Verdana"/>
        <family val="2"/>
      </rPr>
      <t>Terminology</t>
    </r>
    <r>
      <rPr>
        <u/>
        <sz val="28"/>
        <rFont val="Verdana"/>
        <family val="2"/>
      </rPr>
      <t xml:space="preserve"> of Cost Accounting</t>
    </r>
  </si>
  <si>
    <t>What is Cost Accounting?</t>
  </si>
  <si>
    <r>
      <rPr>
        <b/>
        <sz val="20"/>
        <color theme="4"/>
        <rFont val="Verdana"/>
        <family val="2"/>
      </rPr>
      <t>Cost Accounting gathers</t>
    </r>
    <r>
      <rPr>
        <sz val="20"/>
        <rFont val="Verdana"/>
        <family val="2"/>
      </rPr>
      <t xml:space="preserve"> accounting information to calculate to Total Cost and Average Cost per Unit Produced and Sold.</t>
    </r>
  </si>
  <si>
    <r>
      <t xml:space="preserve">   While it is commonly applied to </t>
    </r>
    <r>
      <rPr>
        <u/>
        <sz val="20"/>
        <rFont val="Verdana"/>
        <family val="2"/>
      </rPr>
      <t>Manufacturing Organization</t>
    </r>
    <r>
      <rPr>
        <sz val="20"/>
        <rFont val="Verdana"/>
        <family val="2"/>
      </rPr>
      <t>s, it also readily applies to Service Organizations and Operations.</t>
    </r>
  </si>
  <si>
    <t>Suppliers</t>
  </si>
  <si>
    <t>Warehouse</t>
  </si>
  <si>
    <t>Factory</t>
  </si>
  <si>
    <t>Customer Buys</t>
  </si>
  <si>
    <t>Cheese, Sause, Boxes, Freight-In…</t>
  </si>
  <si>
    <t>Cheese, Sause, Boxes…</t>
  </si>
  <si>
    <t xml:space="preserve">Partially Assembled </t>
  </si>
  <si>
    <t>Frozen Pizza</t>
  </si>
  <si>
    <t>Revenue = Price</t>
  </si>
  <si>
    <t>Frozen Pizzas</t>
  </si>
  <si>
    <t>Type of Inventory</t>
  </si>
  <si>
    <t>Raw Materials</t>
  </si>
  <si>
    <t>Work In Process</t>
  </si>
  <si>
    <t>Finished Goods</t>
  </si>
  <si>
    <t>Type of Expense</t>
  </si>
  <si>
    <t>Cost of Goods Sold</t>
  </si>
  <si>
    <t>Key Cost Accounting Definitions</t>
  </si>
  <si>
    <t>Gross Profit</t>
  </si>
  <si>
    <r>
      <rPr>
        <b/>
        <sz val="20"/>
        <color theme="4"/>
        <rFont val="Verdana"/>
        <family val="2"/>
      </rPr>
      <t xml:space="preserve">Inventory </t>
    </r>
    <r>
      <rPr>
        <sz val="20"/>
        <rFont val="Verdana"/>
        <family val="2"/>
      </rPr>
      <t>An Asset (Something Owned) that was Bought or Made with the Intent to Sell</t>
    </r>
  </si>
  <si>
    <r>
      <rPr>
        <b/>
        <sz val="20"/>
        <color theme="4"/>
        <rFont val="Verdana"/>
        <family val="2"/>
      </rPr>
      <t xml:space="preserve">Cost </t>
    </r>
    <r>
      <rPr>
        <sz val="20"/>
        <rFont val="Verdana"/>
        <family val="2"/>
      </rPr>
      <t>The amount of used (consumed) to purchase or produce an Asset or an Expense</t>
    </r>
  </si>
  <si>
    <r>
      <rPr>
        <b/>
        <sz val="20"/>
        <color theme="4"/>
        <rFont val="Verdana"/>
        <family val="2"/>
      </rPr>
      <t xml:space="preserve">Price </t>
    </r>
    <r>
      <rPr>
        <sz val="20"/>
        <rFont val="Verdana"/>
        <family val="2"/>
      </rPr>
      <t xml:space="preserve">The amount of for which Inventory or Services are offered to customers.  </t>
    </r>
  </si>
  <si>
    <r>
      <rPr>
        <b/>
        <sz val="20"/>
        <color theme="4"/>
        <rFont val="Verdana"/>
        <family val="2"/>
      </rPr>
      <t xml:space="preserve">Raw Materials </t>
    </r>
    <r>
      <rPr>
        <sz val="20"/>
        <rFont val="Verdana"/>
        <family val="2"/>
      </rPr>
      <t xml:space="preserve">The cost of stuff that you </t>
    </r>
    <r>
      <rPr>
        <b/>
        <sz val="20"/>
        <color theme="4"/>
        <rFont val="Verdana"/>
        <family val="2"/>
      </rPr>
      <t xml:space="preserve">PURCHASE </t>
    </r>
    <r>
      <rPr>
        <sz val="20"/>
        <rFont val="Verdana"/>
        <family val="2"/>
      </rPr>
      <t xml:space="preserve">(Buy) to Make your product </t>
    </r>
    <r>
      <rPr>
        <u/>
        <sz val="20"/>
        <rFont val="Verdana"/>
        <family val="2"/>
      </rPr>
      <t>including</t>
    </r>
    <r>
      <rPr>
        <sz val="20"/>
        <rFont val="Verdana"/>
        <family val="2"/>
      </rPr>
      <t xml:space="preserve"> the </t>
    </r>
    <r>
      <rPr>
        <b/>
        <sz val="20"/>
        <color theme="4"/>
        <rFont val="Verdana"/>
        <family val="2"/>
      </rPr>
      <t xml:space="preserve">Freight In </t>
    </r>
    <r>
      <rPr>
        <sz val="20"/>
        <rFont val="Verdana"/>
        <family val="2"/>
      </rPr>
      <t>to Have it Delivered to You.</t>
    </r>
  </si>
  <si>
    <r>
      <rPr>
        <b/>
        <sz val="20"/>
        <color theme="4"/>
        <rFont val="Verdana"/>
        <family val="2"/>
      </rPr>
      <t>Work-In-Process (WIP) C</t>
    </r>
    <r>
      <rPr>
        <sz val="20"/>
        <rFont val="Verdana"/>
        <family val="2"/>
      </rPr>
      <t xml:space="preserve">osts added inside the factory. Raw Materials become </t>
    </r>
    <r>
      <rPr>
        <b/>
        <sz val="20"/>
        <color theme="4"/>
        <rFont val="Verdana"/>
        <family val="2"/>
      </rPr>
      <t>Direct Materials + Direct Labor + Factory Overhead</t>
    </r>
  </si>
  <si>
    <r>
      <t xml:space="preserve">Direct Cost: </t>
    </r>
    <r>
      <rPr>
        <sz val="20"/>
        <rFont val="Verdana"/>
        <family val="2"/>
      </rPr>
      <t>Any Cost (Materials or Labor) that can be Directed Traced (Charged) to a single or batch of units or a product produced in WIP</t>
    </r>
  </si>
  <si>
    <r>
      <rPr>
        <b/>
        <sz val="20"/>
        <color theme="4"/>
        <rFont val="Verdana"/>
        <family val="2"/>
      </rPr>
      <t xml:space="preserve">Finished Goods </t>
    </r>
    <r>
      <rPr>
        <sz val="20"/>
        <rFont val="Verdana"/>
        <family val="2"/>
      </rPr>
      <t>The cost of your product when it is ready for sale</t>
    </r>
  </si>
  <si>
    <r>
      <rPr>
        <b/>
        <sz val="20"/>
        <color theme="4"/>
        <rFont val="Verdana"/>
        <family val="2"/>
      </rPr>
      <t xml:space="preserve">Cost of Goods Sold </t>
    </r>
    <r>
      <rPr>
        <sz val="20"/>
        <rFont val="Verdana"/>
        <family val="2"/>
      </rPr>
      <t>The cost of your product when it is Sold switches from an Inventory Asset to an Expense</t>
    </r>
  </si>
  <si>
    <r>
      <rPr>
        <b/>
        <sz val="20"/>
        <color theme="4"/>
        <rFont val="Verdana"/>
        <family val="2"/>
      </rPr>
      <t xml:space="preserve">Gross Profit: </t>
    </r>
    <r>
      <rPr>
        <sz val="20"/>
        <rFont val="Verdana"/>
        <family val="2"/>
      </rPr>
      <t xml:space="preserve">Revenue minus Cost of Goods Sold: in Total or per Unit.  </t>
    </r>
    <r>
      <rPr>
        <b/>
        <sz val="20"/>
        <color theme="4"/>
        <rFont val="Verdana"/>
        <family val="2"/>
      </rPr>
      <t>Gross Profit Margin (</t>
    </r>
    <r>
      <rPr>
        <sz val="20"/>
        <rFont val="Verdana"/>
        <family val="2"/>
      </rPr>
      <t>Percentage): Gross Profit divided by Revenue.</t>
    </r>
  </si>
  <si>
    <t>Tip:  Search "How It's Made" and any product name for a Free Online Factory Tour.</t>
  </si>
  <si>
    <t>Process Costing: Manufacturing Frozen Pizza</t>
  </si>
  <si>
    <t>Introduction and Classification Drill</t>
  </si>
  <si>
    <t>Your business: Fantastic Frozen Pizzas manufactures frozen pizzas for sale to grocery stores. There are three main processes,</t>
  </si>
  <si>
    <r>
      <rPr>
        <b/>
        <sz val="16"/>
        <color theme="3"/>
        <rFont val="Verdana"/>
        <family val="2"/>
      </rPr>
      <t>1 Doughing</t>
    </r>
    <r>
      <rPr>
        <sz val="16"/>
        <rFont val="Verdana"/>
        <family val="2"/>
      </rPr>
      <t xml:space="preserve"> (mixing, sheeting, rolling and cutting), </t>
    </r>
    <r>
      <rPr>
        <b/>
        <sz val="16"/>
        <color theme="3"/>
        <rFont val="Verdana"/>
        <family val="2"/>
      </rPr>
      <t xml:space="preserve">2 Topping </t>
    </r>
    <r>
      <rPr>
        <sz val="16"/>
        <rFont val="Verdana"/>
        <family val="2"/>
      </rPr>
      <t xml:space="preserve">(Sause, Cheese, Meats) and </t>
    </r>
    <r>
      <rPr>
        <b/>
        <sz val="16"/>
        <color theme="3"/>
        <rFont val="Verdana"/>
        <family val="2"/>
      </rPr>
      <t>3 Packaging</t>
    </r>
    <r>
      <rPr>
        <sz val="16"/>
        <color theme="3"/>
        <rFont val="Verdana"/>
        <family val="2"/>
      </rPr>
      <t xml:space="preserve"> </t>
    </r>
    <r>
      <rPr>
        <sz val="16"/>
        <rFont val="Verdana"/>
        <family val="2"/>
      </rPr>
      <t>(Wrapping and Boxing)</t>
    </r>
  </si>
  <si>
    <t>Click on the link below to take a 5 minute Factory Tour</t>
  </si>
  <si>
    <t>Or Open a new tab in your browser and</t>
  </si>
  <si>
    <t>https://www.youtube.com/watch?v=EW6UCWDQfj0</t>
  </si>
  <si>
    <t>Search "how it's made frozen pizza"</t>
  </si>
  <si>
    <t xml:space="preserve">After viewing the video, enter X under the correct classification.    </t>
  </si>
  <si>
    <r>
      <t>When Correct, you will get a</t>
    </r>
    <r>
      <rPr>
        <sz val="16"/>
        <color rgb="FFFF0000"/>
        <rFont val="Verdana"/>
        <family val="2"/>
      </rPr>
      <t xml:space="preserve"> Red "Thumbs Up"</t>
    </r>
    <r>
      <rPr>
        <sz val="16"/>
        <rFont val="Verdana"/>
        <family val="2"/>
      </rPr>
      <t xml:space="preserve"> for your Score</t>
    </r>
  </si>
  <si>
    <t>Conversion Costs</t>
  </si>
  <si>
    <t>Score</t>
  </si>
  <si>
    <t>Direct Materials</t>
  </si>
  <si>
    <t>Direct Labor</t>
  </si>
  <si>
    <t>Factory Overhead (Shared Cost - Not Directly Tracible)</t>
  </si>
  <si>
    <t>Flour</t>
  </si>
  <si>
    <t>Electricity for Mixing Machine</t>
  </si>
  <si>
    <t>Mixing Machine Operator</t>
  </si>
  <si>
    <t>Depreciation Oven</t>
  </si>
  <si>
    <t>Insurance on the Factory Building</t>
  </si>
  <si>
    <t>Boxes</t>
  </si>
  <si>
    <t>Total Correct</t>
  </si>
  <si>
    <t>Accounting for Inventory Flows</t>
  </si>
  <si>
    <t>BASE Method = Beginning+Add-Subtact=Ending</t>
  </si>
  <si>
    <r>
      <t xml:space="preserve">MANUFACTURING OR SERVICE: </t>
    </r>
    <r>
      <rPr>
        <b/>
        <u/>
        <sz val="22"/>
        <color rgb="FFFF0000"/>
        <rFont val="Arial"/>
        <family val="2"/>
      </rPr>
      <t>JOB ORDER COSTING</t>
    </r>
  </si>
  <si>
    <t>PROCESS COSTING</t>
  </si>
  <si>
    <r>
      <t xml:space="preserve">Beginning </t>
    </r>
    <r>
      <rPr>
        <sz val="22"/>
        <rFont val="Arial"/>
        <family val="2"/>
      </rPr>
      <t>Inventory</t>
    </r>
  </si>
  <si>
    <r>
      <t xml:space="preserve">Add </t>
    </r>
    <r>
      <rPr>
        <sz val="22"/>
        <rFont val="Arial"/>
        <family val="2"/>
      </rPr>
      <t>Costs</t>
    </r>
  </si>
  <si>
    <r>
      <t xml:space="preserve">Subtract </t>
    </r>
    <r>
      <rPr>
        <sz val="22"/>
        <rFont val="Arial"/>
        <family val="2"/>
      </rPr>
      <t>Costs</t>
    </r>
  </si>
  <si>
    <r>
      <t xml:space="preserve">Ending </t>
    </r>
    <r>
      <rPr>
        <sz val="22"/>
        <rFont val="Arial"/>
        <family val="2"/>
      </rPr>
      <t>Inventory</t>
    </r>
  </si>
  <si>
    <t>Same</t>
  </si>
  <si>
    <t>Inventory</t>
  </si>
  <si>
    <t>Purchased</t>
  </si>
  <si>
    <t>Requestioned</t>
  </si>
  <si>
    <t>+</t>
  </si>
  <si>
    <t xml:space="preserve">   / Transferred to the</t>
  </si>
  <si>
    <t>Shipping (Freight In)</t>
  </si>
  <si>
    <t xml:space="preserve"> = Raw Materials Available for Use </t>
  </si>
  <si>
    <t>Cost of Goods</t>
  </si>
  <si>
    <t>Multiple Work-in-Process Inventory Accounts</t>
  </si>
  <si>
    <t>Manufactured</t>
  </si>
  <si>
    <t>Adding Raw Materials as the Product Flows Through</t>
  </si>
  <si>
    <t xml:space="preserve">   Transferred</t>
  </si>
  <si>
    <t>the Process</t>
  </si>
  <si>
    <t>out of the</t>
  </si>
  <si>
    <t>Conversion Costs = Direct Labor + Factory Overhead</t>
  </si>
  <si>
    <t>Applied Per Unit Produced</t>
  </si>
  <si>
    <t>Factory Overhead</t>
  </si>
  <si>
    <t>Sold Expense</t>
  </si>
  <si>
    <r>
      <rPr>
        <b/>
        <sz val="28"/>
        <color rgb="FFFF0000"/>
        <rFont val="Arial"/>
        <family val="2"/>
      </rPr>
      <t>Process Costing</t>
    </r>
    <r>
      <rPr>
        <b/>
        <sz val="28"/>
        <rFont val="Arial"/>
        <family val="2"/>
      </rPr>
      <t xml:space="preserve"> Inventory Flow</t>
    </r>
  </si>
  <si>
    <t>Fantastic Frozen Pizza</t>
  </si>
  <si>
    <r>
      <t xml:space="preserve">Key:   </t>
    </r>
    <r>
      <rPr>
        <sz val="22"/>
        <color theme="4"/>
        <rFont val="Arial"/>
        <family val="2"/>
      </rPr>
      <t>Raw/Direct Materials,</t>
    </r>
    <r>
      <rPr>
        <sz val="22"/>
        <color theme="9" tint="-0.249977111117893"/>
        <rFont val="Arial"/>
        <family val="2"/>
      </rPr>
      <t xml:space="preserve"> Conversion Costs (Direct Labor and Overhead), </t>
    </r>
    <r>
      <rPr>
        <sz val="22"/>
        <color rgb="FFC00000"/>
        <rFont val="Arial"/>
        <family val="2"/>
      </rPr>
      <t>WIP Transfers</t>
    </r>
  </si>
  <si>
    <r>
      <t>Begin</t>
    </r>
    <r>
      <rPr>
        <sz val="22"/>
        <rFont val="Arial"/>
        <family val="2"/>
      </rPr>
      <t xml:space="preserve"> Inventory</t>
    </r>
  </si>
  <si>
    <t>+Raw Materials</t>
  </si>
  <si>
    <t>Purchase Flour $15,000</t>
  </si>
  <si>
    <t>Debit</t>
  </si>
  <si>
    <t>Credit</t>
  </si>
  <si>
    <t>Requisitioned</t>
  </si>
  <si>
    <t>Raw Materials Inventory</t>
  </si>
  <si>
    <t>Accounts Payable</t>
  </si>
  <si>
    <t>Factory WIP Departments</t>
  </si>
  <si>
    <t>Transfer $20,000 of Flour to Doughing</t>
  </si>
  <si>
    <r>
      <t>Work in Process Inventory</t>
    </r>
    <r>
      <rPr>
        <sz val="22"/>
        <color rgb="FFFF0000"/>
        <rFont val="Arial"/>
        <family val="2"/>
      </rPr>
      <t xml:space="preserve"> Doughing</t>
    </r>
  </si>
  <si>
    <t>Doughing WIP</t>
  </si>
  <si>
    <t>Cost of Production</t>
  </si>
  <si>
    <t>NEW</t>
  </si>
  <si>
    <t>Conversion Costs added at $3 per unit X 1000 equivalent Units</t>
  </si>
  <si>
    <r>
      <t xml:space="preserve">   Transferred </t>
    </r>
    <r>
      <rPr>
        <b/>
        <sz val="22"/>
        <color rgb="FFFF0000"/>
        <rFont val="Arial"/>
        <family val="2"/>
      </rPr>
      <t>Out</t>
    </r>
  </si>
  <si>
    <t>Ending Doughing</t>
  </si>
  <si>
    <t>+Conversion Costs</t>
  </si>
  <si>
    <t>to Topping</t>
  </si>
  <si>
    <t>Wages Payable / Factory Overhead</t>
  </si>
  <si>
    <t>Beginning WIP</t>
  </si>
  <si>
    <t>Work in Process</t>
  </si>
  <si>
    <t>Transfer $28,000 of Baked Pizza Crusts to Topping</t>
  </si>
  <si>
    <t>=Total Cost of Production</t>
  </si>
  <si>
    <r>
      <t xml:space="preserve">Work in Process Inventory </t>
    </r>
    <r>
      <rPr>
        <sz val="22"/>
        <color rgb="FFFF0000"/>
        <rFont val="Arial"/>
        <family val="2"/>
      </rPr>
      <t>Topping</t>
    </r>
  </si>
  <si>
    <r>
      <t xml:space="preserve">   Transferred </t>
    </r>
    <r>
      <rPr>
        <b/>
        <sz val="22"/>
        <color rgb="FFFF0000"/>
        <rFont val="Arial"/>
        <family val="2"/>
      </rPr>
      <t>IN</t>
    </r>
  </si>
  <si>
    <t>Add Toppings from Raw Materials 40,000</t>
  </si>
  <si>
    <t>Topping WIP</t>
  </si>
  <si>
    <t>from Doughing</t>
  </si>
  <si>
    <r>
      <t>Work in Process Inventory</t>
    </r>
    <r>
      <rPr>
        <sz val="22"/>
        <color rgb="FFFF0000"/>
        <rFont val="Arial"/>
        <family val="2"/>
      </rPr>
      <t xml:space="preserve"> Topping</t>
    </r>
  </si>
  <si>
    <t>+Direct Mat. Requisitioned</t>
  </si>
  <si>
    <t>Ending Topping</t>
  </si>
  <si>
    <t>Conversion Costs added at $1 per unit X 2000 equivalent Units</t>
  </si>
  <si>
    <t>as 3</t>
  </si>
  <si>
    <t>to Packaging</t>
  </si>
  <si>
    <t>Transfer $65,000 of Topped Pizzas to Packaging</t>
  </si>
  <si>
    <t>as 4</t>
  </si>
  <si>
    <r>
      <t xml:space="preserve">Work in Process Inventory </t>
    </r>
    <r>
      <rPr>
        <sz val="22"/>
        <color rgb="FFFF0000"/>
        <rFont val="Arial"/>
        <family val="2"/>
      </rPr>
      <t>Packaging</t>
    </r>
  </si>
  <si>
    <t>Add Boxes from Raw Materials 40,000</t>
  </si>
  <si>
    <t>Packaging WIP</t>
  </si>
  <si>
    <t>from Topping</t>
  </si>
  <si>
    <t>as 2/5</t>
  </si>
  <si>
    <r>
      <t>Work in Process Inventory</t>
    </r>
    <r>
      <rPr>
        <sz val="22"/>
        <color rgb="FFFF0000"/>
        <rFont val="Arial"/>
        <family val="2"/>
      </rPr>
      <t xml:space="preserve"> Packaging</t>
    </r>
  </si>
  <si>
    <t>Ending Packaging</t>
  </si>
  <si>
    <t>Conversion Costs added at $1 per unit X 5000 equivalent Units</t>
  </si>
  <si>
    <t>as 3/6</t>
  </si>
  <si>
    <t>Manufactured (COGM)</t>
  </si>
  <si>
    <r>
      <t xml:space="preserve">   Transferred </t>
    </r>
    <r>
      <rPr>
        <b/>
        <sz val="22"/>
        <color rgb="FFFF0000"/>
        <rFont val="Arial"/>
        <family val="2"/>
      </rPr>
      <t xml:space="preserve">Out </t>
    </r>
    <r>
      <rPr>
        <sz val="22"/>
        <color rgb="FFFF0000"/>
        <rFont val="Arial"/>
        <family val="2"/>
      </rPr>
      <t>to</t>
    </r>
  </si>
  <si>
    <t>Transfer 20,000 Frozen Pizzas to Finished Goods ($6/ Pizza)</t>
  </si>
  <si>
    <t xml:space="preserve">    Finished Goods Inventory</t>
  </si>
  <si>
    <t>Finished Goods Inventory</t>
  </si>
  <si>
    <t>Beginning Finished</t>
  </si>
  <si>
    <r>
      <t>COGM Transferred</t>
    </r>
    <r>
      <rPr>
        <b/>
        <sz val="22"/>
        <color rgb="FFFF0000"/>
        <rFont val="Arial"/>
        <family val="2"/>
      </rPr>
      <t xml:space="preserve"> IN</t>
    </r>
  </si>
  <si>
    <t xml:space="preserve">Ending Finished </t>
  </si>
  <si>
    <t>Deliver/Sell 25,000 Pizzas Price $8 Cost $6 per pizza</t>
  </si>
  <si>
    <t>Goods Inventory</t>
  </si>
  <si>
    <t>Accounts Receivable</t>
  </si>
  <si>
    <t>Revenue</t>
  </si>
  <si>
    <r>
      <t xml:space="preserve">&lt; Beginning          </t>
    </r>
    <r>
      <rPr>
        <b/>
        <u/>
        <sz val="22"/>
        <rFont val="Arial"/>
        <family val="2"/>
      </rPr>
      <t>Total Inventory</t>
    </r>
    <r>
      <rPr>
        <b/>
        <sz val="22"/>
        <rFont val="Arial"/>
        <family val="2"/>
      </rPr>
      <t xml:space="preserve">          Ending&gt;</t>
    </r>
  </si>
  <si>
    <t>Units (Pizzas)</t>
  </si>
  <si>
    <t>Gross Profit Margin</t>
  </si>
  <si>
    <t>Typical Inputs from Problem</t>
  </si>
  <si>
    <t>Solving Hints</t>
  </si>
  <si>
    <t xml:space="preserve"> Unit Calculations</t>
  </si>
  <si>
    <t>&lt;----------------Inputs---------------&gt;</t>
  </si>
  <si>
    <t>=</t>
  </si>
  <si>
    <t>&lt;--------------------Outputs------------------&gt;</t>
  </si>
  <si>
    <t>Inputs Equal Output</t>
  </si>
  <si>
    <r>
      <rPr>
        <b/>
        <sz val="16"/>
        <color rgb="FFFF0000"/>
        <rFont val="Arial"/>
        <family val="2"/>
      </rPr>
      <t>B</t>
    </r>
    <r>
      <rPr>
        <b/>
        <sz val="16"/>
        <rFont val="Arial"/>
        <family val="2"/>
      </rPr>
      <t>eginning</t>
    </r>
  </si>
  <si>
    <r>
      <t xml:space="preserve">+ </t>
    </r>
    <r>
      <rPr>
        <b/>
        <sz val="16"/>
        <color rgb="FFFF0000"/>
        <rFont val="Arial"/>
        <family val="2"/>
      </rPr>
      <t>A</t>
    </r>
    <r>
      <rPr>
        <b/>
        <sz val="16"/>
        <rFont val="Arial"/>
        <family val="2"/>
      </rPr>
      <t>dd</t>
    </r>
  </si>
  <si>
    <t>Equals</t>
  </si>
  <si>
    <t>Subtract</t>
  </si>
  <si>
    <t>+ Ending</t>
  </si>
  <si>
    <t>Current</t>
  </si>
  <si>
    <t xml:space="preserve">Total </t>
  </si>
  <si>
    <t>Completed</t>
  </si>
  <si>
    <t>Month</t>
  </si>
  <si>
    <t>Production</t>
  </si>
  <si>
    <t>Transfer Out</t>
  </si>
  <si>
    <t>Total Outputs</t>
  </si>
  <si>
    <t>Direct Materials Whole Units</t>
  </si>
  <si>
    <t>Direct Materials are ALL transferred in at the Beginning, Complete</t>
  </si>
  <si>
    <t>% Equivalent Completed</t>
  </si>
  <si>
    <t>Labor and Overhead are added during the process &gt; Partially completed</t>
  </si>
  <si>
    <t xml:space="preserve">Conversion Equivalent Units </t>
  </si>
  <si>
    <t>Solve down then Left to Convesion Equivenent Units</t>
  </si>
  <si>
    <t>Beginning</t>
  </si>
  <si>
    <t>+ Add</t>
  </si>
  <si>
    <t>Cost of</t>
  </si>
  <si>
    <t xml:space="preserve">Check </t>
  </si>
  <si>
    <t>Cutting</t>
  </si>
  <si>
    <t>Total Cost</t>
  </si>
  <si>
    <t>WIP</t>
  </si>
  <si>
    <t>Cost Calculations</t>
  </si>
  <si>
    <t>of Production</t>
  </si>
  <si>
    <t>Per Unit</t>
  </si>
  <si>
    <t>=Total Inputs</t>
  </si>
  <si>
    <t>Drops Down from Row 7</t>
  </si>
  <si>
    <t>Direct Materials Costs</t>
  </si>
  <si>
    <t>Solve as Bridge: Cost of Prod.per unit is Average</t>
  </si>
  <si>
    <t>Drops Down from Row 9</t>
  </si>
  <si>
    <t>Manufacturing Overhead</t>
  </si>
  <si>
    <t>Total Conversion  Cost</t>
  </si>
  <si>
    <t>Often Total Conversion Costs Only are given, works the same.</t>
  </si>
  <si>
    <t>Ending Inventory</t>
  </si>
  <si>
    <t>WIP Next Department</t>
  </si>
  <si>
    <t>Journal Entry to Transfer to the next WIP Department</t>
  </si>
  <si>
    <t>WIP This Department</t>
  </si>
  <si>
    <t>KEY is on the next sheet</t>
  </si>
  <si>
    <t>Refer to the Previous Sheet for Hints, make you own notes below.</t>
  </si>
  <si>
    <t>= Ending</t>
  </si>
  <si>
    <t>Direct Materials Units</t>
  </si>
  <si>
    <t>Direct Materials Cost</t>
  </si>
  <si>
    <t xml:space="preserve">Conversion Units </t>
  </si>
  <si>
    <t>Direct Labor Cost</t>
  </si>
  <si>
    <t>Manufacturing Overhead Cost</t>
  </si>
  <si>
    <t>KEY</t>
  </si>
  <si>
    <t>KEY is on the Next Sheet</t>
  </si>
  <si>
    <t>The Doughing department of Fantastic Frozen Pizzas began</t>
  </si>
  <si>
    <t>January with enough dough for 3,000 pizzas .</t>
  </si>
  <si>
    <t xml:space="preserve">Dough costing $9,000 for 17,000 more pizzas was added.  </t>
  </si>
  <si>
    <t>Doughing</t>
  </si>
  <si>
    <t xml:space="preserve"> At the end of the month, 15,000 pizza crusts had been completed </t>
  </si>
  <si>
    <t xml:space="preserve">and transferred to Toppings and dough for 5,000 crusts remained. </t>
  </si>
  <si>
    <t xml:space="preserve"> They were 60% complete for conversion costs.</t>
  </si>
  <si>
    <t>xxxxxxxxxx</t>
  </si>
  <si>
    <t>A)</t>
  </si>
  <si>
    <t>Calculate the Equivalent Units produced for Conversion Cost</t>
  </si>
  <si>
    <t>The beginning inventory of the dough for 3,000 pizzas included</t>
  </si>
  <si>
    <t>$1,000 for direct materials, $300 for Direct Labor and $200 for</t>
  </si>
  <si>
    <t>manufacturing overhead (Total Coversion cost =$500)</t>
  </si>
  <si>
    <t>The monthly cost of direct labor was $2,400 and Manufacturing</t>
  </si>
  <si>
    <t>Overhead was $1,600.</t>
  </si>
  <si>
    <t>B)</t>
  </si>
  <si>
    <t>Calculate the Cost of Production Per Unit (Crust) Produced (E21)</t>
  </si>
  <si>
    <t>C)</t>
  </si>
  <si>
    <t xml:space="preserve">Calculate the cost transferred out to Toppings (F21) and </t>
  </si>
  <si>
    <t>Ending Inventory. For the Doughing Department (G21)</t>
  </si>
  <si>
    <t>Fantastic Frozen Pizza - January Doughing</t>
  </si>
  <si>
    <t xml:space="preserve">  Work in Process Doughing</t>
  </si>
  <si>
    <t xml:space="preserve">  Add Debit</t>
  </si>
  <si>
    <t xml:space="preserve">      Raw Materials Inventory</t>
  </si>
  <si>
    <t xml:space="preserve">  Subtract Credit</t>
  </si>
  <si>
    <t>B+A-S</t>
  </si>
  <si>
    <t xml:space="preserve">  Work in Process-Topping</t>
  </si>
  <si>
    <t>Topping</t>
  </si>
  <si>
    <t xml:space="preserve">        Work in Process-Doughing</t>
  </si>
  <si>
    <t>+Direct Materials</t>
  </si>
  <si>
    <t>Packaging</t>
  </si>
  <si>
    <r>
      <t xml:space="preserve">from </t>
    </r>
    <r>
      <rPr>
        <i/>
        <u/>
        <sz val="22"/>
        <color rgb="FFFF0000"/>
        <rFont val="Arial"/>
        <family val="2"/>
      </rPr>
      <t>Topping</t>
    </r>
  </si>
  <si>
    <t xml:space="preserve">     Finished Goods Inventory</t>
  </si>
  <si>
    <t>Beginning Finished Goods</t>
  </si>
  <si>
    <t>Ending Finished Goods</t>
  </si>
  <si>
    <t>Price per Unit</t>
  </si>
  <si>
    <t>Variable Cost per Unit</t>
  </si>
  <si>
    <t>Breakeven Volume</t>
  </si>
  <si>
    <t>Data Point</t>
  </si>
  <si>
    <t>Total Revenue</t>
  </si>
  <si>
    <t>Total Fixed Cost</t>
  </si>
  <si>
    <t>Total Variable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</si>
</sst>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##,###"/>
    <numFmt numFmtId="167" formatCode="&quot;$&quot;###,###.00"/>
    <numFmt numFmtId="168" formatCode="0.0%"/>
    <numFmt numFmtId="169" formatCode="\(&quot;$&quot;00,000\)"/>
    <numFmt numFmtId="170" formatCode="&quot;$&quot;00,000"/>
    <numFmt numFmtId="171" formatCode="&quot;$&quot;0"/>
    <numFmt numFmtId="172" formatCode="00,000"/>
    <numFmt numFmtId="173" formatCode="&quot;$&quot;#,##0"/>
  </numFmts>
  <fonts count="9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14"/>
      <name val="Arial"/>
      <family val="2"/>
    </font>
    <font>
      <u val="singleAccounting"/>
      <sz val="16"/>
      <name val="Arial"/>
      <family val="2"/>
    </font>
    <font>
      <b/>
      <sz val="20"/>
      <name val="Arial"/>
      <family val="2"/>
    </font>
    <font>
      <u/>
      <sz val="16"/>
      <name val="Arial"/>
      <family val="2"/>
    </font>
    <font>
      <sz val="16"/>
      <color rgb="FFFF0000"/>
      <name val="Arial"/>
      <family val="2"/>
    </font>
    <font>
      <sz val="14"/>
      <name val="Verdana"/>
      <family val="2"/>
    </font>
    <font>
      <sz val="20"/>
      <name val="Verdana"/>
      <family val="2"/>
    </font>
    <font>
      <u/>
      <sz val="36"/>
      <name val="Verdana"/>
      <family val="2"/>
    </font>
    <font>
      <sz val="36"/>
      <name val="Verdana"/>
      <family val="2"/>
    </font>
    <font>
      <b/>
      <u/>
      <sz val="20"/>
      <name val="Verdana"/>
      <family val="2"/>
    </font>
    <font>
      <i/>
      <sz val="20"/>
      <name val="Verdana"/>
      <family val="2"/>
    </font>
    <font>
      <u/>
      <sz val="28"/>
      <name val="Verdana"/>
      <family val="2"/>
    </font>
    <font>
      <u/>
      <sz val="28"/>
      <color theme="4"/>
      <name val="Verdana"/>
      <family val="2"/>
    </font>
    <font>
      <b/>
      <sz val="20"/>
      <color theme="4"/>
      <name val="Verdana"/>
      <family val="2"/>
    </font>
    <font>
      <b/>
      <sz val="20"/>
      <name val="Verdana"/>
      <family val="2"/>
    </font>
    <font>
      <sz val="20"/>
      <color theme="4"/>
      <name val="Verdana"/>
      <family val="2"/>
    </font>
    <font>
      <sz val="20"/>
      <color rgb="FFFF0000"/>
      <name val="Verdana"/>
      <family val="2"/>
    </font>
    <font>
      <u/>
      <sz val="10"/>
      <color theme="10"/>
      <name val="Arial"/>
      <family val="2"/>
    </font>
    <font>
      <sz val="16"/>
      <name val="Verdana"/>
      <family val="2"/>
    </font>
    <font>
      <b/>
      <sz val="16"/>
      <name val="Verdana"/>
      <family val="2"/>
    </font>
    <font>
      <sz val="16"/>
      <color rgb="FFFF0000"/>
      <name val="Verdana"/>
      <family val="2"/>
    </font>
    <font>
      <b/>
      <sz val="20"/>
      <color theme="3"/>
      <name val="Verdana"/>
      <family val="2"/>
    </font>
    <font>
      <u/>
      <sz val="20"/>
      <name val="Verdana"/>
      <family val="2"/>
    </font>
    <font>
      <b/>
      <u/>
      <sz val="20"/>
      <color theme="4"/>
      <name val="Verdana"/>
      <family val="2"/>
    </font>
    <font>
      <sz val="20"/>
      <color theme="3"/>
      <name val="Verdana"/>
      <family val="2"/>
    </font>
    <font>
      <u/>
      <sz val="28"/>
      <color theme="3"/>
      <name val="Verdana"/>
      <family val="2"/>
    </font>
    <font>
      <sz val="22"/>
      <name val="Arial"/>
      <family val="2"/>
    </font>
    <font>
      <i/>
      <sz val="22"/>
      <name val="Arial"/>
      <family val="2"/>
    </font>
    <font>
      <b/>
      <sz val="22"/>
      <name val="Arial"/>
      <family val="2"/>
    </font>
    <font>
      <b/>
      <u/>
      <sz val="22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sz val="22"/>
      <color theme="3"/>
      <name val="Arial"/>
      <family val="2"/>
    </font>
    <font>
      <sz val="22"/>
      <color theme="0"/>
      <name val="Arial"/>
      <family val="2"/>
    </font>
    <font>
      <sz val="22"/>
      <color theme="1"/>
      <name val="Arial"/>
      <family val="2"/>
    </font>
    <font>
      <b/>
      <sz val="20"/>
      <color rgb="FFFF0000"/>
      <name val="Wingdings"/>
      <charset val="2"/>
    </font>
    <font>
      <b/>
      <sz val="16"/>
      <color rgb="FFFF0000"/>
      <name val="Verdana"/>
      <family val="2"/>
    </font>
    <font>
      <b/>
      <u/>
      <sz val="16"/>
      <color rgb="FFFF0000"/>
      <name val="Verdana"/>
      <family val="2"/>
    </font>
    <font>
      <b/>
      <sz val="20"/>
      <color rgb="FFFF0000"/>
      <name val="Arial"/>
      <family val="2"/>
    </font>
    <font>
      <sz val="24"/>
      <name val="Verdana"/>
      <family val="2"/>
    </font>
    <font>
      <u/>
      <sz val="16"/>
      <color theme="10"/>
      <name val="Arial"/>
      <family val="2"/>
    </font>
    <font>
      <b/>
      <u/>
      <sz val="28"/>
      <name val="Arial"/>
      <family val="2"/>
    </font>
    <font>
      <sz val="22"/>
      <color theme="4"/>
      <name val="Arial"/>
      <family val="2"/>
    </font>
    <font>
      <sz val="22"/>
      <color theme="9" tint="-0.249977111117893"/>
      <name val="Arial"/>
      <family val="2"/>
    </font>
    <font>
      <sz val="22"/>
      <color rgb="FFC00000"/>
      <name val="Arial"/>
      <family val="2"/>
    </font>
    <font>
      <b/>
      <i/>
      <u/>
      <sz val="22"/>
      <name val="Arial"/>
      <family val="2"/>
    </font>
    <font>
      <sz val="22"/>
      <color rgb="FFFF0000"/>
      <name val="Arial"/>
      <family val="2"/>
    </font>
    <font>
      <b/>
      <sz val="22"/>
      <color rgb="FFFF0000"/>
      <name val="Arial"/>
      <family val="2"/>
    </font>
    <font>
      <sz val="22"/>
      <color theme="9" tint="-0.499984740745262"/>
      <name val="Arial"/>
      <family val="2"/>
    </font>
    <font>
      <i/>
      <u/>
      <sz val="22"/>
      <color rgb="FFFF0000"/>
      <name val="Arial"/>
      <family val="2"/>
    </font>
    <font>
      <u val="double"/>
      <sz val="22"/>
      <color theme="9" tint="-0.499984740745262"/>
      <name val="Arial"/>
      <family val="2"/>
    </font>
    <font>
      <b/>
      <sz val="16"/>
      <color theme="3"/>
      <name val="Verdana"/>
      <family val="2"/>
    </font>
    <font>
      <sz val="16"/>
      <color theme="3"/>
      <name val="Verdana"/>
      <family val="2"/>
    </font>
    <font>
      <b/>
      <i/>
      <sz val="20"/>
      <name val="Verdana"/>
      <family val="2"/>
    </font>
    <font>
      <b/>
      <i/>
      <u val="singleAccounting"/>
      <sz val="16"/>
      <name val="Arial"/>
      <family val="2"/>
    </font>
    <font>
      <b/>
      <sz val="16"/>
      <name val="Arial"/>
      <family val="2"/>
    </font>
    <font>
      <b/>
      <u val="singleAccounting"/>
      <sz val="16"/>
      <name val="Arial"/>
      <family val="2"/>
    </font>
    <font>
      <i/>
      <u val="singleAccounting"/>
      <sz val="16"/>
      <name val="Arial"/>
      <family val="2"/>
    </font>
    <font>
      <i/>
      <u/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u val="doubleAccounting"/>
      <sz val="16"/>
      <name val="Arial"/>
      <family val="2"/>
    </font>
    <font>
      <u val="double"/>
      <sz val="16"/>
      <name val="Arial"/>
      <family val="2"/>
    </font>
    <font>
      <b/>
      <u/>
      <sz val="22"/>
      <color rgb="FFFF0000"/>
      <name val="Arial"/>
      <family val="2"/>
    </font>
    <font>
      <b/>
      <sz val="28"/>
      <color rgb="FFFF0000"/>
      <name val="Arial"/>
      <family val="2"/>
    </font>
    <font>
      <u val="doubleAccounting"/>
      <sz val="22"/>
      <name val="Arial"/>
      <family val="2"/>
    </font>
    <font>
      <u val="singleAccounting"/>
      <sz val="22"/>
      <name val="Arial"/>
      <family val="2"/>
    </font>
    <font>
      <b/>
      <u val="doubleAccounting"/>
      <sz val="16"/>
      <color rgb="FFFF0000"/>
      <name val="Arial"/>
      <family val="2"/>
    </font>
    <font>
      <b/>
      <sz val="16"/>
      <color theme="4"/>
      <name val="Arial"/>
      <family val="2"/>
    </font>
    <font>
      <sz val="16"/>
      <color theme="9" tint="-0.499984740745262"/>
      <name val="Arial"/>
      <family val="2"/>
    </font>
    <font>
      <u/>
      <sz val="16"/>
      <color theme="9" tint="-0.499984740745262"/>
      <name val="Arial"/>
      <family val="2"/>
    </font>
    <font>
      <b/>
      <u/>
      <sz val="16"/>
      <color theme="9" tint="-0.499984740745262"/>
      <name val="Arial"/>
      <family val="2"/>
    </font>
    <font>
      <b/>
      <u val="doubleAccounting"/>
      <sz val="16"/>
      <name val="Arial"/>
      <family val="2"/>
    </font>
    <font>
      <b/>
      <i/>
      <u/>
      <sz val="16"/>
      <name val="Arial"/>
      <family val="2"/>
    </font>
    <font>
      <b/>
      <sz val="16"/>
      <color rgb="FFFF0000"/>
      <name val="Arial"/>
      <family val="2"/>
    </font>
    <font>
      <b/>
      <sz val="24"/>
      <color rgb="FFFF0000"/>
      <name val="Arial"/>
      <family val="2"/>
    </font>
    <font>
      <b/>
      <i/>
      <sz val="16"/>
      <color rgb="FFFF0000"/>
      <name val="Arial"/>
      <family val="2"/>
    </font>
    <font>
      <b/>
      <i/>
      <sz val="20"/>
      <name val="Arial"/>
      <family val="2"/>
    </font>
    <font>
      <sz val="14"/>
      <color theme="0"/>
      <name val="Verdana"/>
      <family val="2"/>
    </font>
    <font>
      <sz val="20"/>
      <color theme="0"/>
      <name val="Verdana"/>
      <family val="2"/>
    </font>
    <font>
      <u/>
      <sz val="22"/>
      <color theme="10"/>
      <name val="Arial"/>
      <family val="2"/>
    </font>
    <font>
      <sz val="22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</fills>
  <borders count="51">
    <border>
      <left/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thick">
        <color theme="3"/>
      </left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 style="thick">
        <color auto="1"/>
      </right>
      <top style="thick">
        <color auto="1"/>
      </top>
      <bottom style="mediumDashed">
        <color auto="1"/>
      </bottom>
      <diagonal/>
    </border>
    <border>
      <left style="thick">
        <color auto="1"/>
      </left>
      <right/>
      <top style="thick">
        <color auto="1"/>
      </top>
      <bottom style="mediumDashed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ck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9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0">
    <xf numFmtId="0" fontId="0" fillId="0" borderId="0" xfId="0"/>
    <xf numFmtId="165" fontId="8" fillId="0" borderId="0" xfId="0" applyNumberFormat="1" applyFont="1"/>
    <xf numFmtId="164" fontId="8" fillId="0" borderId="0" xfId="1" applyNumberFormat="1" applyFont="1"/>
    <xf numFmtId="0" fontId="14" fillId="5" borderId="0" xfId="0" applyFont="1" applyFill="1"/>
    <xf numFmtId="0" fontId="15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7" fillId="5" borderId="0" xfId="0" applyFont="1" applyFill="1"/>
    <xf numFmtId="164" fontId="5" fillId="2" borderId="0" xfId="1" applyNumberFormat="1" applyFont="1" applyFill="1"/>
    <xf numFmtId="0" fontId="14" fillId="5" borderId="0" xfId="11" applyFont="1" applyFill="1"/>
    <xf numFmtId="0" fontId="19" fillId="5" borderId="0" xfId="11" applyFont="1" applyFill="1" applyAlignment="1">
      <alignment horizontal="center"/>
    </xf>
    <xf numFmtId="0" fontId="17" fillId="5" borderId="0" xfId="11" applyFont="1" applyFill="1"/>
    <xf numFmtId="0" fontId="14" fillId="5" borderId="0" xfId="11" applyFont="1" applyFill="1" applyAlignment="1">
      <alignment horizontal="left"/>
    </xf>
    <xf numFmtId="0" fontId="13" fillId="5" borderId="0" xfId="11" applyFont="1" applyFill="1"/>
    <xf numFmtId="0" fontId="21" fillId="5" borderId="0" xfId="11" applyFont="1" applyFill="1"/>
    <xf numFmtId="0" fontId="23" fillId="5" borderId="0" xfId="11" applyFont="1" applyFill="1"/>
    <xf numFmtId="0" fontId="21" fillId="5" borderId="0" xfId="11" applyFont="1" applyFill="1" applyAlignment="1">
      <alignment horizontal="left"/>
    </xf>
    <xf numFmtId="0" fontId="14" fillId="5" borderId="8" xfId="11" applyFont="1" applyFill="1" applyBorder="1" applyAlignment="1">
      <alignment horizontal="left"/>
    </xf>
    <xf numFmtId="0" fontId="14" fillId="5" borderId="8" xfId="11" applyFont="1" applyFill="1" applyBorder="1"/>
    <xf numFmtId="0" fontId="14" fillId="5" borderId="6" xfId="11" applyFont="1" applyFill="1" applyBorder="1"/>
    <xf numFmtId="0" fontId="21" fillId="5" borderId="8" xfId="11" applyFont="1" applyFill="1" applyBorder="1" applyAlignment="1">
      <alignment horizontal="left"/>
    </xf>
    <xf numFmtId="0" fontId="21" fillId="5" borderId="8" xfId="11" applyFont="1" applyFill="1" applyBorder="1"/>
    <xf numFmtId="0" fontId="21" fillId="5" borderId="9" xfId="11" applyFont="1" applyFill="1" applyBorder="1"/>
    <xf numFmtId="0" fontId="21" fillId="5" borderId="6" xfId="11" applyFont="1" applyFill="1" applyBorder="1"/>
    <xf numFmtId="0" fontId="30" fillId="5" borderId="7" xfId="11" applyFont="1" applyFill="1" applyBorder="1" applyAlignment="1">
      <alignment horizontal="center"/>
    </xf>
    <xf numFmtId="0" fontId="30" fillId="5" borderId="0" xfId="11" applyFont="1" applyFill="1" applyAlignment="1">
      <alignment horizontal="center"/>
    </xf>
    <xf numFmtId="0" fontId="30" fillId="5" borderId="0" xfId="11" applyFont="1" applyFill="1"/>
    <xf numFmtId="0" fontId="31" fillId="5" borderId="6" xfId="11" applyFont="1" applyFill="1" applyBorder="1"/>
    <xf numFmtId="0" fontId="24" fillId="5" borderId="0" xfId="11" applyFont="1" applyFill="1"/>
    <xf numFmtId="0" fontId="19" fillId="5" borderId="0" xfId="11" applyFont="1" applyFill="1" applyAlignment="1">
      <alignment horizontal="left"/>
    </xf>
    <xf numFmtId="0" fontId="29" fillId="5" borderId="0" xfId="11" applyFont="1" applyFill="1" applyAlignment="1">
      <alignment horizontal="left"/>
    </xf>
    <xf numFmtId="0" fontId="34" fillId="0" borderId="0" xfId="11" applyFont="1"/>
    <xf numFmtId="0" fontId="34" fillId="0" borderId="0" xfId="11" applyFont="1" applyAlignment="1">
      <alignment horizontal="right"/>
    </xf>
    <xf numFmtId="0" fontId="34" fillId="8" borderId="0" xfId="11" applyFont="1" applyFill="1"/>
    <xf numFmtId="0" fontId="36" fillId="0" borderId="0" xfId="11" applyFont="1" applyAlignment="1">
      <alignment horizontal="right"/>
    </xf>
    <xf numFmtId="0" fontId="36" fillId="0" borderId="0" xfId="11" applyFont="1" applyAlignment="1">
      <alignment horizontal="center"/>
    </xf>
    <xf numFmtId="0" fontId="36" fillId="0" borderId="0" xfId="11" applyFont="1"/>
    <xf numFmtId="0" fontId="37" fillId="0" borderId="0" xfId="11" applyFont="1"/>
    <xf numFmtId="0" fontId="34" fillId="4" borderId="10" xfId="11" applyFont="1" applyFill="1" applyBorder="1"/>
    <xf numFmtId="0" fontId="34" fillId="4" borderId="11" xfId="11" applyFont="1" applyFill="1" applyBorder="1"/>
    <xf numFmtId="0" fontId="38" fillId="0" borderId="0" xfId="11" applyFont="1"/>
    <xf numFmtId="0" fontId="40" fillId="0" borderId="0" xfId="4" applyFont="1"/>
    <xf numFmtId="0" fontId="41" fillId="0" borderId="0" xfId="4" applyFont="1"/>
    <xf numFmtId="0" fontId="42" fillId="0" borderId="0" xfId="4" applyFont="1"/>
    <xf numFmtId="0" fontId="34" fillId="0" borderId="0" xfId="4" applyFont="1"/>
    <xf numFmtId="164" fontId="42" fillId="0" borderId="13" xfId="1" applyNumberFormat="1" applyFont="1" applyBorder="1"/>
    <xf numFmtId="164" fontId="42" fillId="0" borderId="0" xfId="1" applyNumberFormat="1" applyFont="1"/>
    <xf numFmtId="0" fontId="34" fillId="0" borderId="0" xfId="4" applyFont="1" applyAlignment="1">
      <alignment horizontal="right"/>
    </xf>
    <xf numFmtId="0" fontId="18" fillId="5" borderId="0" xfId="11" applyFont="1" applyFill="1"/>
    <xf numFmtId="0" fontId="34" fillId="8" borderId="16" xfId="11" applyFont="1" applyFill="1" applyBorder="1"/>
    <xf numFmtId="0" fontId="34" fillId="0" borderId="17" xfId="11" applyFont="1" applyBorder="1"/>
    <xf numFmtId="0" fontId="34" fillId="0" borderId="17" xfId="11" applyFont="1" applyBorder="1" applyAlignment="1">
      <alignment horizontal="center"/>
    </xf>
    <xf numFmtId="0" fontId="34" fillId="0" borderId="17" xfId="11" applyFont="1" applyBorder="1" applyAlignment="1">
      <alignment horizontal="right"/>
    </xf>
    <xf numFmtId="0" fontId="34" fillId="0" borderId="18" xfId="11" applyFont="1" applyBorder="1"/>
    <xf numFmtId="0" fontId="35" fillId="0" borderId="18" xfId="11" applyFont="1" applyBorder="1" applyAlignment="1">
      <alignment horizontal="right"/>
    </xf>
    <xf numFmtId="0" fontId="34" fillId="8" borderId="17" xfId="11" applyFont="1" applyFill="1" applyBorder="1"/>
    <xf numFmtId="0" fontId="27" fillId="5" borderId="0" xfId="0" applyFont="1" applyFill="1"/>
    <xf numFmtId="0" fontId="26" fillId="5" borderId="0" xfId="0" applyFont="1" applyFill="1"/>
    <xf numFmtId="0" fontId="26" fillId="5" borderId="0" xfId="0" applyFont="1" applyFill="1" applyAlignment="1">
      <alignment horizontal="center"/>
    </xf>
    <xf numFmtId="0" fontId="26" fillId="5" borderId="1" xfId="0" applyFont="1" applyFill="1" applyBorder="1"/>
    <xf numFmtId="0" fontId="44" fillId="5" borderId="0" xfId="0" applyFont="1" applyFill="1"/>
    <xf numFmtId="0" fontId="45" fillId="5" borderId="0" xfId="0" applyFont="1" applyFill="1"/>
    <xf numFmtId="0" fontId="26" fillId="9" borderId="1" xfId="0" applyFont="1" applyFill="1" applyBorder="1"/>
    <xf numFmtId="0" fontId="26" fillId="9" borderId="1" xfId="0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/>
    </xf>
    <xf numFmtId="0" fontId="26" fillId="11" borderId="1" xfId="0" applyFont="1" applyFill="1" applyBorder="1"/>
    <xf numFmtId="0" fontId="26" fillId="11" borderId="1" xfId="0" applyFont="1" applyFill="1" applyBorder="1" applyAlignment="1">
      <alignment horizontal="center"/>
    </xf>
    <xf numFmtId="0" fontId="44" fillId="5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center"/>
    </xf>
    <xf numFmtId="0" fontId="42" fillId="6" borderId="0" xfId="4" applyFont="1" applyFill="1" applyAlignment="1">
      <alignment horizontal="center"/>
    </xf>
    <xf numFmtId="164" fontId="42" fillId="6" borderId="2" xfId="1" applyNumberFormat="1" applyFont="1" applyFill="1" applyBorder="1"/>
    <xf numFmtId="0" fontId="42" fillId="7" borderId="0" xfId="4" applyFont="1" applyFill="1" applyAlignment="1">
      <alignment horizontal="center"/>
    </xf>
    <xf numFmtId="164" fontId="42" fillId="7" borderId="13" xfId="1" applyNumberFormat="1" applyFont="1" applyFill="1" applyBorder="1"/>
    <xf numFmtId="164" fontId="42" fillId="7" borderId="5" xfId="1" applyNumberFormat="1" applyFont="1" applyFill="1" applyBorder="1"/>
    <xf numFmtId="0" fontId="42" fillId="6" borderId="12" xfId="4" applyFont="1" applyFill="1" applyBorder="1"/>
    <xf numFmtId="0" fontId="41" fillId="6" borderId="2" xfId="4" applyFont="1" applyFill="1" applyBorder="1"/>
    <xf numFmtId="0" fontId="42" fillId="7" borderId="12" xfId="4" applyFont="1" applyFill="1" applyBorder="1"/>
    <xf numFmtId="164" fontId="42" fillId="7" borderId="2" xfId="1" applyNumberFormat="1" applyFont="1" applyFill="1" applyBorder="1"/>
    <xf numFmtId="0" fontId="42" fillId="7" borderId="3" xfId="4" applyFont="1" applyFill="1" applyBorder="1"/>
    <xf numFmtId="0" fontId="42" fillId="7" borderId="4" xfId="4" applyFont="1" applyFill="1" applyBorder="1"/>
    <xf numFmtId="0" fontId="47" fillId="5" borderId="0" xfId="0" applyFont="1" applyFill="1"/>
    <xf numFmtId="0" fontId="13" fillId="4" borderId="0" xfId="0" applyFont="1" applyFill="1"/>
    <xf numFmtId="0" fontId="13" fillId="13" borderId="0" xfId="0" applyFont="1" applyFill="1"/>
    <xf numFmtId="0" fontId="13" fillId="14" borderId="0" xfId="0" applyFont="1" applyFill="1"/>
    <xf numFmtId="0" fontId="13" fillId="6" borderId="0" xfId="0" applyFont="1" applyFill="1"/>
    <xf numFmtId="0" fontId="24" fillId="5" borderId="0" xfId="0" applyFont="1" applyFill="1"/>
    <xf numFmtId="0" fontId="48" fillId="5" borderId="0" xfId="12" applyFont="1" applyFill="1"/>
    <xf numFmtId="0" fontId="39" fillId="0" borderId="0" xfId="11" applyFont="1"/>
    <xf numFmtId="0" fontId="49" fillId="0" borderId="0" xfId="11" applyFont="1"/>
    <xf numFmtId="0" fontId="35" fillId="0" borderId="0" xfId="11" applyFont="1" applyAlignment="1">
      <alignment horizontal="right"/>
    </xf>
    <xf numFmtId="0" fontId="34" fillId="0" borderId="12" xfId="11" applyFont="1" applyBorder="1"/>
    <xf numFmtId="0" fontId="34" fillId="0" borderId="2" xfId="11" applyFont="1" applyBorder="1"/>
    <xf numFmtId="0" fontId="34" fillId="0" borderId="13" xfId="11" applyFont="1" applyBorder="1"/>
    <xf numFmtId="0" fontId="34" fillId="0" borderId="0" xfId="11" applyFont="1" applyAlignment="1">
      <alignment horizontal="center"/>
    </xf>
    <xf numFmtId="0" fontId="40" fillId="0" borderId="0" xfId="11" applyFont="1" applyAlignment="1">
      <alignment horizontal="center"/>
    </xf>
    <xf numFmtId="0" fontId="34" fillId="0" borderId="20" xfId="11" applyFont="1" applyBorder="1"/>
    <xf numFmtId="0" fontId="35" fillId="0" borderId="20" xfId="11" applyFont="1" applyBorder="1" applyAlignment="1">
      <alignment horizontal="right"/>
    </xf>
    <xf numFmtId="0" fontId="53" fillId="0" borderId="0" xfId="11" applyFont="1"/>
    <xf numFmtId="0" fontId="54" fillId="0" borderId="0" xfId="11" applyFont="1" applyAlignment="1">
      <alignment horizontal="center"/>
    </xf>
    <xf numFmtId="0" fontId="56" fillId="0" borderId="0" xfId="11" quotePrefix="1" applyFont="1" applyAlignment="1">
      <alignment horizontal="center"/>
    </xf>
    <xf numFmtId="171" fontId="34" fillId="0" borderId="0" xfId="16" applyNumberFormat="1" applyFont="1" applyAlignment="1">
      <alignment horizontal="center"/>
    </xf>
    <xf numFmtId="170" fontId="56" fillId="0" borderId="0" xfId="16" quotePrefix="1" applyNumberFormat="1" applyFont="1" applyAlignment="1">
      <alignment horizontal="center"/>
    </xf>
    <xf numFmtId="169" fontId="54" fillId="0" borderId="0" xfId="16" applyNumberFormat="1" applyFont="1" applyAlignment="1">
      <alignment horizontal="center"/>
    </xf>
    <xf numFmtId="170" fontId="34" fillId="0" borderId="0" xfId="16" applyNumberFormat="1" applyFont="1" applyAlignment="1">
      <alignment horizontal="right"/>
    </xf>
    <xf numFmtId="170" fontId="58" fillId="0" borderId="0" xfId="16" applyNumberFormat="1" applyFont="1" applyAlignment="1">
      <alignment horizontal="center"/>
    </xf>
    <xf numFmtId="170" fontId="54" fillId="0" borderId="0" xfId="16" applyNumberFormat="1" applyFont="1" applyAlignment="1">
      <alignment horizontal="center"/>
    </xf>
    <xf numFmtId="0" fontId="40" fillId="0" borderId="0" xfId="11" quotePrefix="1" applyFont="1" applyAlignment="1">
      <alignment horizontal="center"/>
    </xf>
    <xf numFmtId="0" fontId="57" fillId="0" borderId="0" xfId="11" applyFont="1" applyAlignment="1">
      <alignment horizontal="center"/>
    </xf>
    <xf numFmtId="0" fontId="34" fillId="0" borderId="19" xfId="11" applyFont="1" applyBorder="1"/>
    <xf numFmtId="0" fontId="34" fillId="0" borderId="19" xfId="11" applyFont="1" applyBorder="1" applyAlignment="1">
      <alignment horizontal="right"/>
    </xf>
    <xf numFmtId="0" fontId="34" fillId="0" borderId="19" xfId="11" applyFont="1" applyBorder="1" applyAlignment="1">
      <alignment horizontal="left"/>
    </xf>
    <xf numFmtId="0" fontId="54" fillId="0" borderId="0" xfId="11" applyFont="1"/>
    <xf numFmtId="0" fontId="34" fillId="0" borderId="22" xfId="11" applyFont="1" applyBorder="1" applyAlignment="1">
      <alignment horizontal="center"/>
    </xf>
    <xf numFmtId="0" fontId="40" fillId="0" borderId="21" xfId="11" applyFont="1" applyBorder="1" applyAlignment="1">
      <alignment horizontal="center"/>
    </xf>
    <xf numFmtId="0" fontId="40" fillId="0" borderId="22" xfId="11" applyFont="1" applyBorder="1" applyAlignment="1">
      <alignment horizontal="center"/>
    </xf>
    <xf numFmtId="0" fontId="56" fillId="0" borderId="22" xfId="11" quotePrefix="1" applyFont="1" applyBorder="1" applyAlignment="1">
      <alignment horizontal="center"/>
    </xf>
    <xf numFmtId="170" fontId="56" fillId="0" borderId="22" xfId="16" quotePrefix="1" applyNumberFormat="1" applyFont="1" applyBorder="1" applyAlignment="1">
      <alignment horizontal="center"/>
    </xf>
    <xf numFmtId="0" fontId="54" fillId="0" borderId="21" xfId="11" applyFont="1" applyBorder="1" applyAlignment="1">
      <alignment horizontal="center"/>
    </xf>
    <xf numFmtId="0" fontId="54" fillId="0" borderId="22" xfId="11" applyFont="1" applyBorder="1" applyAlignment="1">
      <alignment horizontal="center"/>
    </xf>
    <xf numFmtId="170" fontId="54" fillId="0" borderId="22" xfId="16" applyNumberFormat="1" applyFont="1" applyBorder="1" applyAlignment="1">
      <alignment horizontal="center"/>
    </xf>
    <xf numFmtId="0" fontId="40" fillId="0" borderId="22" xfId="11" quotePrefix="1" applyFont="1" applyBorder="1" applyAlignment="1">
      <alignment horizontal="center"/>
    </xf>
    <xf numFmtId="0" fontId="34" fillId="0" borderId="22" xfId="11" applyFont="1" applyBorder="1"/>
    <xf numFmtId="0" fontId="34" fillId="0" borderId="21" xfId="11" applyFont="1" applyBorder="1"/>
    <xf numFmtId="169" fontId="54" fillId="0" borderId="22" xfId="16" applyNumberFormat="1" applyFont="1" applyBorder="1" applyAlignment="1">
      <alignment horizontal="center"/>
    </xf>
    <xf numFmtId="0" fontId="57" fillId="0" borderId="22" xfId="11" applyFont="1" applyBorder="1" applyAlignment="1">
      <alignment horizontal="center"/>
    </xf>
    <xf numFmtId="164" fontId="40" fillId="0" borderId="22" xfId="1" applyNumberFormat="1" applyFont="1" applyBorder="1" applyAlignment="1">
      <alignment horizontal="center"/>
    </xf>
    <xf numFmtId="0" fontId="17" fillId="5" borderId="0" xfId="11" applyFont="1" applyFill="1" applyAlignment="1">
      <alignment horizontal="left"/>
    </xf>
    <xf numFmtId="0" fontId="53" fillId="13" borderId="0" xfId="11" applyFont="1" applyFill="1"/>
    <xf numFmtId="164" fontId="34" fillId="0" borderId="0" xfId="1" applyNumberFormat="1" applyFont="1"/>
    <xf numFmtId="0" fontId="34" fillId="0" borderId="21" xfId="11" quotePrefix="1" applyFont="1" applyBorder="1" applyAlignment="1">
      <alignment horizontal="center"/>
    </xf>
    <xf numFmtId="164" fontId="34" fillId="0" borderId="22" xfId="1" applyNumberFormat="1" applyFont="1" applyBorder="1" applyAlignment="1">
      <alignment horizontal="center"/>
    </xf>
    <xf numFmtId="164" fontId="34" fillId="0" borderId="0" xfId="11" applyNumberFormat="1" applyFont="1"/>
    <xf numFmtId="44" fontId="6" fillId="0" borderId="0" xfId="5" applyFont="1"/>
    <xf numFmtId="44" fontId="12" fillId="0" borderId="0" xfId="5" applyFont="1"/>
    <xf numFmtId="44" fontId="62" fillId="0" borderId="25" xfId="5" applyFont="1" applyFill="1" applyBorder="1" applyAlignment="1">
      <alignment horizontal="left"/>
    </xf>
    <xf numFmtId="44" fontId="63" fillId="0" borderId="20" xfId="5" quotePrefix="1" applyFont="1" applyBorder="1"/>
    <xf numFmtId="44" fontId="6" fillId="0" borderId="20" xfId="5" applyFont="1" applyBorder="1"/>
    <xf numFmtId="44" fontId="63" fillId="0" borderId="20" xfId="5" applyFont="1" applyBorder="1" applyAlignment="1">
      <alignment horizontal="center"/>
    </xf>
    <xf numFmtId="44" fontId="6" fillId="0" borderId="26" xfId="5" applyFont="1" applyFill="1" applyBorder="1"/>
    <xf numFmtId="44" fontId="64" fillId="0" borderId="27" xfId="5" applyFont="1" applyFill="1" applyBorder="1" applyAlignment="1">
      <alignment horizontal="left"/>
    </xf>
    <xf numFmtId="44" fontId="6" fillId="0" borderId="0" xfId="5" applyFont="1" applyBorder="1" applyAlignment="1">
      <alignment horizontal="center"/>
    </xf>
    <xf numFmtId="44" fontId="6" fillId="0" borderId="0" xfId="5" quotePrefix="1" applyFont="1" applyBorder="1" applyAlignment="1">
      <alignment horizontal="center"/>
    </xf>
    <xf numFmtId="44" fontId="65" fillId="0" borderId="28" xfId="5" applyFont="1" applyFill="1" applyBorder="1" applyAlignment="1">
      <alignment horizontal="center"/>
    </xf>
    <xf numFmtId="44" fontId="6" fillId="3" borderId="0" xfId="5" applyFont="1" applyFill="1" applyBorder="1" applyAlignment="1">
      <alignment horizontal="center"/>
    </xf>
    <xf numFmtId="44" fontId="6" fillId="0" borderId="28" xfId="5" applyFont="1" applyFill="1" applyBorder="1" applyAlignment="1">
      <alignment horizontal="center"/>
    </xf>
    <xf numFmtId="44" fontId="6" fillId="0" borderId="27" xfId="5" applyFont="1" applyBorder="1"/>
    <xf numFmtId="44" fontId="9" fillId="0" borderId="0" xfId="5" applyFont="1" applyBorder="1" applyAlignment="1">
      <alignment horizontal="center"/>
    </xf>
    <xf numFmtId="44" fontId="9" fillId="3" borderId="0" xfId="5" quotePrefix="1" applyFont="1" applyFill="1" applyBorder="1" applyAlignment="1">
      <alignment horizontal="center"/>
    </xf>
    <xf numFmtId="44" fontId="9" fillId="0" borderId="0" xfId="5" applyFont="1" applyBorder="1" applyAlignment="1">
      <alignment horizontal="left"/>
    </xf>
    <xf numFmtId="44" fontId="9" fillId="0" borderId="28" xfId="5" applyFont="1" applyFill="1" applyBorder="1" applyAlignment="1">
      <alignment horizontal="center"/>
    </xf>
    <xf numFmtId="0" fontId="66" fillId="13" borderId="27" xfId="5" applyNumberFormat="1" applyFont="1" applyFill="1" applyBorder="1" applyAlignment="1">
      <alignment horizontal="right"/>
    </xf>
    <xf numFmtId="1" fontId="67" fillId="13" borderId="29" xfId="17" applyNumberFormat="1" applyFont="1" applyFill="1" applyBorder="1" applyAlignment="1">
      <alignment horizontal="right"/>
    </xf>
    <xf numFmtId="1" fontId="67" fillId="13" borderId="31" xfId="17" applyNumberFormat="1" applyFont="1" applyFill="1" applyBorder="1" applyAlignment="1">
      <alignment horizontal="right"/>
    </xf>
    <xf numFmtId="44" fontId="67" fillId="14" borderId="27" xfId="5" applyFont="1" applyFill="1" applyBorder="1" applyAlignment="1">
      <alignment horizontal="left"/>
    </xf>
    <xf numFmtId="1" fontId="67" fillId="14" borderId="0" xfId="17" applyNumberFormat="1" applyFont="1" applyFill="1" applyBorder="1" applyAlignment="1">
      <alignment horizontal="right"/>
    </xf>
    <xf numFmtId="9" fontId="66" fillId="14" borderId="0" xfId="18" applyFont="1" applyFill="1" applyBorder="1" applyAlignment="1">
      <alignment horizontal="right"/>
    </xf>
    <xf numFmtId="1" fontId="67" fillId="0" borderId="32" xfId="17" applyNumberFormat="1" applyFont="1" applyBorder="1" applyAlignment="1">
      <alignment horizontal="right"/>
    </xf>
    <xf numFmtId="1" fontId="67" fillId="14" borderId="34" xfId="17" applyNumberFormat="1" applyFont="1" applyFill="1" applyBorder="1" applyAlignment="1">
      <alignment horizontal="right"/>
    </xf>
    <xf numFmtId="1" fontId="67" fillId="14" borderId="35" xfId="17" applyNumberFormat="1" applyFont="1" applyFill="1" applyBorder="1" applyAlignment="1">
      <alignment horizontal="right"/>
    </xf>
    <xf numFmtId="1" fontId="67" fillId="14" borderId="36" xfId="17" applyNumberFormat="1" applyFont="1" applyFill="1" applyBorder="1" applyAlignment="1">
      <alignment horizontal="right"/>
    </xf>
    <xf numFmtId="1" fontId="67" fillId="14" borderId="37" xfId="17" applyNumberFormat="1" applyFont="1" applyFill="1" applyBorder="1" applyAlignment="1">
      <alignment horizontal="right"/>
    </xf>
    <xf numFmtId="44" fontId="6" fillId="0" borderId="0" xfId="5" applyFont="1" applyFill="1" applyBorder="1"/>
    <xf numFmtId="164" fontId="6" fillId="0" borderId="0" xfId="17" applyNumberFormat="1" applyFont="1" applyFill="1" applyBorder="1"/>
    <xf numFmtId="44" fontId="6" fillId="0" borderId="25" xfId="5" applyFont="1" applyFill="1" applyBorder="1"/>
    <xf numFmtId="44" fontId="6" fillId="0" borderId="26" xfId="5" applyFont="1" applyBorder="1"/>
    <xf numFmtId="44" fontId="6" fillId="0" borderId="38" xfId="5" applyFont="1" applyBorder="1" applyAlignment="1">
      <alignment horizontal="center"/>
    </xf>
    <xf numFmtId="44" fontId="6" fillId="0" borderId="27" xfId="5" applyFont="1" applyBorder="1" applyAlignment="1">
      <alignment horizontal="center"/>
    </xf>
    <xf numFmtId="44" fontId="6" fillId="0" borderId="0" xfId="5" applyFont="1" applyBorder="1"/>
    <xf numFmtId="44" fontId="63" fillId="0" borderId="27" xfId="5" applyFont="1" applyBorder="1" applyAlignment="1">
      <alignment horizontal="left"/>
    </xf>
    <xf numFmtId="44" fontId="64" fillId="0" borderId="27" xfId="5" applyFont="1" applyBorder="1" applyAlignment="1">
      <alignment horizontal="left"/>
    </xf>
    <xf numFmtId="44" fontId="9" fillId="0" borderId="28" xfId="5" applyFont="1" applyBorder="1" applyAlignment="1">
      <alignment horizontal="center"/>
    </xf>
    <xf numFmtId="44" fontId="9" fillId="0" borderId="38" xfId="5" applyFont="1" applyBorder="1" applyAlignment="1">
      <alignment horizontal="center"/>
    </xf>
    <xf numFmtId="44" fontId="9" fillId="0" borderId="27" xfId="5" applyFont="1" applyBorder="1" applyAlignment="1">
      <alignment horizontal="center"/>
    </xf>
    <xf numFmtId="44" fontId="9" fillId="0" borderId="28" xfId="5" quotePrefix="1" applyFont="1" applyFill="1" applyBorder="1" applyAlignment="1">
      <alignment horizontal="center"/>
    </xf>
    <xf numFmtId="1" fontId="67" fillId="0" borderId="0" xfId="17" applyNumberFormat="1" applyFont="1" applyFill="1" applyBorder="1" applyAlignment="1">
      <alignment horizontal="right"/>
    </xf>
    <xf numFmtId="1" fontId="67" fillId="13" borderId="39" xfId="17" applyNumberFormat="1" applyFont="1" applyFill="1" applyBorder="1" applyAlignment="1">
      <alignment horizontal="right" vertical="center"/>
    </xf>
    <xf numFmtId="1" fontId="67" fillId="13" borderId="30" xfId="17" applyNumberFormat="1" applyFont="1" applyFill="1" applyBorder="1" applyAlignment="1">
      <alignment horizontal="right"/>
    </xf>
    <xf numFmtId="0" fontId="6" fillId="3" borderId="27" xfId="5" applyNumberFormat="1" applyFont="1" applyFill="1" applyBorder="1" applyAlignment="1">
      <alignment horizontal="right"/>
    </xf>
    <xf numFmtId="166" fontId="6" fillId="3" borderId="0" xfId="5" applyNumberFormat="1" applyFont="1" applyFill="1" applyBorder="1" applyAlignment="1">
      <alignment horizontal="center"/>
    </xf>
    <xf numFmtId="166" fontId="6" fillId="3" borderId="28" xfId="5" applyNumberFormat="1" applyFont="1" applyFill="1" applyBorder="1" applyAlignment="1"/>
    <xf numFmtId="44" fontId="6" fillId="0" borderId="38" xfId="5" applyFont="1" applyBorder="1"/>
    <xf numFmtId="166" fontId="6" fillId="0" borderId="27" xfId="5" applyNumberFormat="1" applyFont="1" applyBorder="1"/>
    <xf numFmtId="166" fontId="6" fillId="0" borderId="0" xfId="5" applyNumberFormat="1" applyFont="1" applyBorder="1"/>
    <xf numFmtId="166" fontId="6" fillId="0" borderId="28" xfId="5" applyNumberFormat="1" applyFont="1" applyFill="1" applyBorder="1"/>
    <xf numFmtId="166" fontId="6" fillId="3" borderId="0" xfId="5" applyNumberFormat="1" applyFont="1" applyFill="1" applyBorder="1" applyAlignment="1"/>
    <xf numFmtId="44" fontId="6" fillId="0" borderId="28" xfId="5" applyFont="1" applyBorder="1" applyAlignment="1"/>
    <xf numFmtId="0" fontId="66" fillId="14" borderId="27" xfId="5" applyNumberFormat="1" applyFont="1" applyFill="1" applyBorder="1" applyAlignment="1">
      <alignment horizontal="right"/>
    </xf>
    <xf numFmtId="164" fontId="67" fillId="0" borderId="0" xfId="17" applyNumberFormat="1" applyFont="1" applyBorder="1" applyAlignment="1">
      <alignment horizontal="right"/>
    </xf>
    <xf numFmtId="164" fontId="65" fillId="0" borderId="0" xfId="17" applyNumberFormat="1" applyFont="1" applyBorder="1" applyAlignment="1">
      <alignment horizontal="right" vertical="center"/>
    </xf>
    <xf numFmtId="1" fontId="67" fillId="14" borderId="29" xfId="17" applyNumberFormat="1" applyFont="1" applyFill="1" applyBorder="1" applyAlignment="1">
      <alignment horizontal="right"/>
    </xf>
    <xf numFmtId="1" fontId="67" fillId="14" borderId="39" xfId="17" applyNumberFormat="1" applyFont="1" applyFill="1" applyBorder="1" applyAlignment="1">
      <alignment horizontal="right" vertical="center"/>
    </xf>
    <xf numFmtId="1" fontId="67" fillId="14" borderId="30" xfId="17" applyNumberFormat="1" applyFont="1" applyFill="1" applyBorder="1" applyAlignment="1">
      <alignment horizontal="right"/>
    </xf>
    <xf numFmtId="1" fontId="67" fillId="14" borderId="31" xfId="17" applyNumberFormat="1" applyFont="1" applyFill="1" applyBorder="1" applyAlignment="1">
      <alignment horizontal="right"/>
    </xf>
    <xf numFmtId="166" fontId="6" fillId="3" borderId="28" xfId="5" applyNumberFormat="1" applyFont="1" applyFill="1" applyBorder="1"/>
    <xf numFmtId="44" fontId="6" fillId="3" borderId="38" xfId="5" applyFont="1" applyFill="1" applyBorder="1"/>
    <xf numFmtId="166" fontId="11" fillId="3" borderId="0" xfId="5" applyNumberFormat="1" applyFont="1" applyFill="1" applyBorder="1" applyAlignment="1">
      <alignment horizontal="center"/>
    </xf>
    <xf numFmtId="166" fontId="11" fillId="3" borderId="28" xfId="5" applyNumberFormat="1" applyFont="1" applyFill="1" applyBorder="1"/>
    <xf numFmtId="44" fontId="9" fillId="3" borderId="38" xfId="5" applyFont="1" applyFill="1" applyBorder="1"/>
    <xf numFmtId="166" fontId="11" fillId="0" borderId="27" xfId="5" applyNumberFormat="1" applyFont="1" applyBorder="1"/>
    <xf numFmtId="166" fontId="11" fillId="0" borderId="0" xfId="5" applyNumberFormat="1" applyFont="1" applyBorder="1"/>
    <xf numFmtId="166" fontId="11" fillId="0" borderId="28" xfId="5" applyNumberFormat="1" applyFont="1" applyFill="1" applyBorder="1"/>
    <xf numFmtId="166" fontId="11" fillId="3" borderId="0" xfId="5" applyNumberFormat="1" applyFont="1" applyFill="1" applyBorder="1" applyAlignment="1">
      <alignment horizontal="right"/>
    </xf>
    <xf numFmtId="166" fontId="11" fillId="3" borderId="28" xfId="5" applyNumberFormat="1" applyFont="1" applyFill="1" applyBorder="1" applyAlignment="1">
      <alignment horizontal="right"/>
    </xf>
    <xf numFmtId="166" fontId="69" fillId="3" borderId="0" xfId="5" applyNumberFormat="1" applyFont="1" applyFill="1" applyBorder="1" applyAlignment="1">
      <alignment horizontal="center"/>
    </xf>
    <xf numFmtId="166" fontId="69" fillId="3" borderId="0" xfId="5" applyNumberFormat="1" applyFont="1" applyFill="1" applyBorder="1"/>
    <xf numFmtId="166" fontId="70" fillId="0" borderId="0" xfId="5" applyNumberFormat="1" applyFont="1" applyBorder="1"/>
    <xf numFmtId="0" fontId="6" fillId="3" borderId="33" xfId="5" applyNumberFormat="1" applyFont="1" applyFill="1" applyBorder="1" applyAlignment="1"/>
    <xf numFmtId="167" fontId="11" fillId="3" borderId="34" xfId="5" applyNumberFormat="1" applyFont="1" applyFill="1" applyBorder="1"/>
    <xf numFmtId="166" fontId="11" fillId="3" borderId="34" xfId="5" applyNumberFormat="1" applyFont="1" applyFill="1" applyBorder="1"/>
    <xf numFmtId="44" fontId="6" fillId="0" borderId="40" xfId="5" applyFont="1" applyBorder="1"/>
    <xf numFmtId="167" fontId="11" fillId="3" borderId="41" xfId="5" applyNumberFormat="1" applyFont="1" applyFill="1" applyBorder="1"/>
    <xf numFmtId="44" fontId="6" fillId="0" borderId="33" xfId="5" applyFont="1" applyBorder="1"/>
    <xf numFmtId="44" fontId="6" fillId="0" borderId="34" xfId="5" applyFont="1" applyBorder="1"/>
    <xf numFmtId="44" fontId="6" fillId="0" borderId="40" xfId="5" applyFont="1" applyFill="1" applyBorder="1"/>
    <xf numFmtId="0" fontId="40" fillId="4" borderId="0" xfId="11" applyFont="1" applyFill="1" applyAlignment="1">
      <alignment horizontal="right"/>
    </xf>
    <xf numFmtId="0" fontId="55" fillId="16" borderId="0" xfId="11" applyFont="1" applyFill="1" applyAlignment="1">
      <alignment horizontal="center"/>
    </xf>
    <xf numFmtId="0" fontId="41" fillId="7" borderId="2" xfId="4" applyFont="1" applyFill="1" applyBorder="1"/>
    <xf numFmtId="172" fontId="54" fillId="0" borderId="22" xfId="16" applyNumberFormat="1" applyFont="1" applyBorder="1" applyAlignment="1">
      <alignment horizontal="center"/>
    </xf>
    <xf numFmtId="172" fontId="58" fillId="0" borderId="22" xfId="16" applyNumberFormat="1" applyFont="1" applyBorder="1" applyAlignment="1">
      <alignment horizontal="center"/>
    </xf>
    <xf numFmtId="172" fontId="40" fillId="0" borderId="22" xfId="11" applyNumberFormat="1" applyFont="1" applyBorder="1" applyAlignment="1">
      <alignment horizontal="center"/>
    </xf>
    <xf numFmtId="172" fontId="34" fillId="0" borderId="0" xfId="11" applyNumberFormat="1" applyFont="1"/>
    <xf numFmtId="0" fontId="40" fillId="4" borderId="0" xfId="11" applyFont="1" applyFill="1" applyAlignment="1">
      <alignment horizontal="center"/>
    </xf>
    <xf numFmtId="164" fontId="54" fillId="0" borderId="22" xfId="1" applyNumberFormat="1" applyFont="1" applyBorder="1" applyAlignment="1">
      <alignment horizontal="center"/>
    </xf>
    <xf numFmtId="3" fontId="56" fillId="0" borderId="22" xfId="16" applyNumberFormat="1" applyFont="1" applyBorder="1" applyAlignment="1">
      <alignment horizontal="center"/>
    </xf>
    <xf numFmtId="0" fontId="55" fillId="7" borderId="12" xfId="4" applyFont="1" applyFill="1" applyBorder="1"/>
    <xf numFmtId="0" fontId="53" fillId="0" borderId="19" xfId="11" applyFont="1" applyBorder="1"/>
    <xf numFmtId="164" fontId="35" fillId="0" borderId="23" xfId="11" applyNumberFormat="1" applyFont="1" applyBorder="1" applyAlignment="1">
      <alignment horizontal="left"/>
    </xf>
    <xf numFmtId="0" fontId="36" fillId="0" borderId="0" xfId="4" applyFont="1"/>
    <xf numFmtId="164" fontId="73" fillId="0" borderId="19" xfId="11" applyNumberFormat="1" applyFont="1" applyBorder="1"/>
    <xf numFmtId="172" fontId="54" fillId="0" borderId="24" xfId="16" applyNumberFormat="1" applyFont="1" applyBorder="1" applyAlignment="1">
      <alignment horizontal="center"/>
    </xf>
    <xf numFmtId="164" fontId="34" fillId="0" borderId="24" xfId="11" applyNumberFormat="1" applyFont="1" applyBorder="1" applyAlignment="1">
      <alignment horizontal="center"/>
    </xf>
    <xf numFmtId="0" fontId="55" fillId="0" borderId="22" xfId="11" applyFont="1" applyBorder="1" applyAlignment="1">
      <alignment horizontal="center"/>
    </xf>
    <xf numFmtId="0" fontId="36" fillId="0" borderId="21" xfId="11" applyFont="1" applyBorder="1" applyAlignment="1">
      <alignment horizontal="center"/>
    </xf>
    <xf numFmtId="0" fontId="36" fillId="0" borderId="22" xfId="11" applyFont="1" applyBorder="1" applyAlignment="1">
      <alignment horizontal="center"/>
    </xf>
    <xf numFmtId="168" fontId="34" fillId="0" borderId="0" xfId="3" applyNumberFormat="1" applyFont="1"/>
    <xf numFmtId="164" fontId="74" fillId="0" borderId="0" xfId="11" applyNumberFormat="1" applyFont="1"/>
    <xf numFmtId="0" fontId="40" fillId="3" borderId="0" xfId="4" applyFont="1" applyFill="1"/>
    <xf numFmtId="0" fontId="14" fillId="6" borderId="0" xfId="0" applyFont="1" applyFill="1"/>
    <xf numFmtId="44" fontId="10" fillId="6" borderId="0" xfId="5" quotePrefix="1" applyFont="1" applyFill="1"/>
    <xf numFmtId="44" fontId="6" fillId="6" borderId="0" xfId="5" applyFont="1" applyFill="1"/>
    <xf numFmtId="44" fontId="12" fillId="6" borderId="0" xfId="5" applyFont="1" applyFill="1"/>
    <xf numFmtId="44" fontId="10" fillId="3" borderId="0" xfId="5" applyFont="1" applyFill="1"/>
    <xf numFmtId="44" fontId="6" fillId="3" borderId="0" xfId="5" applyFont="1" applyFill="1"/>
    <xf numFmtId="44" fontId="12" fillId="3" borderId="0" xfId="5" applyFont="1" applyFill="1"/>
    <xf numFmtId="44" fontId="62" fillId="3" borderId="25" xfId="5" applyFont="1" applyFill="1" applyBorder="1" applyAlignment="1">
      <alignment horizontal="left"/>
    </xf>
    <xf numFmtId="44" fontId="63" fillId="3" borderId="20" xfId="5" quotePrefix="1" applyFont="1" applyFill="1" applyBorder="1"/>
    <xf numFmtId="44" fontId="6" fillId="3" borderId="20" xfId="5" applyFont="1" applyFill="1" applyBorder="1"/>
    <xf numFmtId="44" fontId="63" fillId="3" borderId="20" xfId="5" applyFont="1" applyFill="1" applyBorder="1" applyAlignment="1">
      <alignment horizontal="center"/>
    </xf>
    <xf numFmtId="44" fontId="6" fillId="3" borderId="26" xfId="5" applyFont="1" applyFill="1" applyBorder="1"/>
    <xf numFmtId="44" fontId="64" fillId="3" borderId="27" xfId="5" applyFont="1" applyFill="1" applyBorder="1" applyAlignment="1">
      <alignment horizontal="left"/>
    </xf>
    <xf numFmtId="44" fontId="6" fillId="3" borderId="0" xfId="5" quotePrefix="1" applyFont="1" applyFill="1" applyBorder="1" applyAlignment="1">
      <alignment horizontal="center"/>
    </xf>
    <xf numFmtId="44" fontId="65" fillId="3" borderId="28" xfId="5" applyFont="1" applyFill="1" applyBorder="1" applyAlignment="1">
      <alignment horizontal="center"/>
    </xf>
    <xf numFmtId="44" fontId="6" fillId="3" borderId="28" xfId="5" applyFont="1" applyFill="1" applyBorder="1" applyAlignment="1">
      <alignment horizontal="center"/>
    </xf>
    <xf numFmtId="44" fontId="6" fillId="3" borderId="27" xfId="5" applyFont="1" applyFill="1" applyBorder="1"/>
    <xf numFmtId="44" fontId="9" fillId="3" borderId="0" xfId="5" applyFont="1" applyFill="1" applyBorder="1" applyAlignment="1">
      <alignment horizontal="center"/>
    </xf>
    <xf numFmtId="44" fontId="9" fillId="3" borderId="0" xfId="5" applyFont="1" applyFill="1" applyBorder="1" applyAlignment="1">
      <alignment horizontal="left"/>
    </xf>
    <xf numFmtId="44" fontId="9" fillId="3" borderId="28" xfId="5" applyFont="1" applyFill="1" applyBorder="1" applyAlignment="1">
      <alignment horizontal="center"/>
    </xf>
    <xf numFmtId="0" fontId="66" fillId="3" borderId="27" xfId="5" applyNumberFormat="1" applyFont="1" applyFill="1" applyBorder="1" applyAlignment="1">
      <alignment horizontal="right"/>
    </xf>
    <xf numFmtId="1" fontId="67" fillId="3" borderId="0" xfId="17" applyNumberFormat="1" applyFont="1" applyFill="1" applyBorder="1" applyAlignment="1">
      <alignment horizontal="right"/>
    </xf>
    <xf numFmtId="164" fontId="67" fillId="3" borderId="0" xfId="17" applyNumberFormat="1" applyFont="1" applyFill="1" applyBorder="1"/>
    <xf numFmtId="1" fontId="68" fillId="3" borderId="0" xfId="17" applyNumberFormat="1" applyFont="1" applyFill="1" applyBorder="1" applyAlignment="1">
      <alignment horizontal="center"/>
    </xf>
    <xf numFmtId="164" fontId="6" fillId="3" borderId="0" xfId="17" applyNumberFormat="1" applyFont="1" applyFill="1" applyBorder="1"/>
    <xf numFmtId="164" fontId="6" fillId="3" borderId="28" xfId="17" applyNumberFormat="1" applyFont="1" applyFill="1" applyBorder="1"/>
    <xf numFmtId="44" fontId="67" fillId="3" borderId="27" xfId="5" applyFont="1" applyFill="1" applyBorder="1" applyAlignment="1">
      <alignment horizontal="left"/>
    </xf>
    <xf numFmtId="9" fontId="66" fillId="3" borderId="0" xfId="18" applyFont="1" applyFill="1" applyBorder="1" applyAlignment="1">
      <alignment horizontal="right"/>
    </xf>
    <xf numFmtId="9" fontId="66" fillId="3" borderId="0" xfId="5" applyNumberFormat="1" applyFont="1" applyFill="1" applyBorder="1"/>
    <xf numFmtId="1" fontId="67" fillId="3" borderId="28" xfId="17" applyNumberFormat="1" applyFont="1" applyFill="1" applyBorder="1" applyAlignment="1">
      <alignment horizontal="right"/>
    </xf>
    <xf numFmtId="0" fontId="66" fillId="3" borderId="33" xfId="5" applyNumberFormat="1" applyFont="1" applyFill="1" applyBorder="1" applyAlignment="1">
      <alignment horizontal="right"/>
    </xf>
    <xf numFmtId="1" fontId="67" fillId="3" borderId="34" xfId="17" applyNumberFormat="1" applyFont="1" applyFill="1" applyBorder="1" applyAlignment="1">
      <alignment horizontal="right"/>
    </xf>
    <xf numFmtId="164" fontId="67" fillId="3" borderId="34" xfId="17" applyNumberFormat="1" applyFont="1" applyFill="1" applyBorder="1"/>
    <xf numFmtId="164" fontId="6" fillId="3" borderId="0" xfId="17" applyNumberFormat="1" applyFont="1" applyFill="1"/>
    <xf numFmtId="44" fontId="6" fillId="3" borderId="0" xfId="5" applyFont="1" applyFill="1" applyBorder="1"/>
    <xf numFmtId="44" fontId="6" fillId="3" borderId="25" xfId="5" applyFont="1" applyFill="1" applyBorder="1"/>
    <xf numFmtId="44" fontId="63" fillId="3" borderId="42" xfId="5" applyFont="1" applyFill="1" applyBorder="1" applyAlignment="1">
      <alignment horizontal="center"/>
    </xf>
    <xf numFmtId="44" fontId="6" fillId="3" borderId="27" xfId="5" applyFont="1" applyFill="1" applyBorder="1" applyAlignment="1">
      <alignment horizontal="center"/>
    </xf>
    <xf numFmtId="44" fontId="63" fillId="3" borderId="27" xfId="5" applyFont="1" applyFill="1" applyBorder="1" applyAlignment="1">
      <alignment horizontal="left"/>
    </xf>
    <xf numFmtId="44" fontId="9" fillId="3" borderId="27" xfId="5" applyFont="1" applyFill="1" applyBorder="1" applyAlignment="1">
      <alignment horizontal="center"/>
    </xf>
    <xf numFmtId="44" fontId="9" fillId="3" borderId="28" xfId="5" quotePrefix="1" applyFont="1" applyFill="1" applyBorder="1" applyAlignment="1">
      <alignment horizontal="center"/>
    </xf>
    <xf numFmtId="164" fontId="67" fillId="3" borderId="0" xfId="17" applyNumberFormat="1" applyFont="1" applyFill="1" applyBorder="1" applyAlignment="1">
      <alignment horizontal="center"/>
    </xf>
    <xf numFmtId="164" fontId="65" fillId="3" borderId="0" xfId="17" applyNumberFormat="1" applyFont="1" applyFill="1" applyBorder="1" applyAlignment="1">
      <alignment horizontal="center" vertical="center"/>
    </xf>
    <xf numFmtId="164" fontId="65" fillId="3" borderId="28" xfId="17" applyNumberFormat="1" applyFont="1" applyFill="1" applyBorder="1"/>
    <xf numFmtId="166" fontId="6" fillId="3" borderId="27" xfId="5" applyNumberFormat="1" applyFont="1" applyFill="1" applyBorder="1"/>
    <xf numFmtId="166" fontId="6" fillId="3" borderId="0" xfId="5" applyNumberFormat="1" applyFont="1" applyFill="1" applyBorder="1"/>
    <xf numFmtId="44" fontId="6" fillId="3" borderId="28" xfId="5" applyFont="1" applyFill="1" applyBorder="1" applyAlignment="1"/>
    <xf numFmtId="166" fontId="11" fillId="3" borderId="27" xfId="5" applyNumberFormat="1" applyFont="1" applyFill="1" applyBorder="1"/>
    <xf numFmtId="166" fontId="11" fillId="3" borderId="0" xfId="5" applyNumberFormat="1" applyFont="1" applyFill="1" applyBorder="1"/>
    <xf numFmtId="166" fontId="70" fillId="3" borderId="28" xfId="5" applyNumberFormat="1" applyFont="1" applyFill="1" applyBorder="1"/>
    <xf numFmtId="164" fontId="67" fillId="4" borderId="43" xfId="17" applyNumberFormat="1" applyFont="1" applyFill="1" applyBorder="1"/>
    <xf numFmtId="166" fontId="6" fillId="0" borderId="44" xfId="5" applyNumberFormat="1" applyFont="1" applyFill="1" applyBorder="1"/>
    <xf numFmtId="9" fontId="66" fillId="4" borderId="43" xfId="18" applyFont="1" applyFill="1" applyBorder="1" applyAlignment="1">
      <alignment horizontal="right"/>
    </xf>
    <xf numFmtId="44" fontId="6" fillId="0" borderId="42" xfId="5" applyFont="1" applyBorder="1"/>
    <xf numFmtId="164" fontId="67" fillId="0" borderId="0" xfId="17" applyNumberFormat="1" applyFont="1" applyBorder="1" applyAlignment="1">
      <alignment horizontal="center"/>
    </xf>
    <xf numFmtId="164" fontId="65" fillId="0" borderId="0" xfId="17" applyNumberFormat="1" applyFont="1" applyBorder="1" applyAlignment="1">
      <alignment horizontal="center" vertical="center"/>
    </xf>
    <xf numFmtId="164" fontId="65" fillId="0" borderId="28" xfId="17" applyNumberFormat="1" applyFont="1" applyBorder="1" applyAlignment="1">
      <alignment horizontal="center" vertical="center"/>
    </xf>
    <xf numFmtId="1" fontId="65" fillId="0" borderId="38" xfId="17" applyNumberFormat="1" applyFont="1" applyBorder="1" applyAlignment="1">
      <alignment horizontal="center" vertical="center"/>
    </xf>
    <xf numFmtId="164" fontId="65" fillId="0" borderId="27" xfId="17" applyNumberFormat="1" applyFont="1" applyBorder="1" applyAlignment="1">
      <alignment horizontal="center" vertical="center"/>
    </xf>
    <xf numFmtId="166" fontId="6" fillId="4" borderId="43" xfId="5" applyNumberFormat="1" applyFont="1" applyFill="1" applyBorder="1" applyAlignment="1"/>
    <xf numFmtId="164" fontId="65" fillId="0" borderId="28" xfId="17" applyNumberFormat="1" applyFont="1" applyFill="1" applyBorder="1"/>
    <xf numFmtId="164" fontId="65" fillId="0" borderId="27" xfId="17" applyNumberFormat="1" applyFont="1" applyFill="1" applyBorder="1"/>
    <xf numFmtId="166" fontId="6" fillId="3" borderId="0" xfId="5" applyNumberFormat="1" applyFont="1" applyFill="1" applyBorder="1" applyAlignment="1">
      <alignment horizontal="right"/>
    </xf>
    <xf numFmtId="166" fontId="6" fillId="3" borderId="43" xfId="5" applyNumberFormat="1" applyFont="1" applyFill="1" applyBorder="1" applyAlignment="1"/>
    <xf numFmtId="44" fontId="11" fillId="3" borderId="43" xfId="5" applyFont="1" applyFill="1" applyBorder="1"/>
    <xf numFmtId="166" fontId="69" fillId="3" borderId="0" xfId="5" applyNumberFormat="1" applyFont="1" applyFill="1" applyBorder="1" applyAlignment="1">
      <alignment horizontal="right"/>
    </xf>
    <xf numFmtId="0" fontId="6" fillId="3" borderId="33" xfId="5" applyNumberFormat="1" applyFont="1" applyFill="1" applyBorder="1" applyAlignment="1">
      <alignment horizontal="right"/>
    </xf>
    <xf numFmtId="166" fontId="69" fillId="3" borderId="34" xfId="5" applyNumberFormat="1" applyFont="1" applyFill="1" applyBorder="1" applyAlignment="1">
      <alignment horizontal="center"/>
    </xf>
    <xf numFmtId="166" fontId="69" fillId="3" borderId="34" xfId="5" applyNumberFormat="1" applyFont="1" applyFill="1" applyBorder="1"/>
    <xf numFmtId="166" fontId="69" fillId="3" borderId="40" xfId="5" applyNumberFormat="1" applyFont="1" applyFill="1" applyBorder="1"/>
    <xf numFmtId="44" fontId="69" fillId="0" borderId="41" xfId="5" applyFont="1" applyBorder="1"/>
    <xf numFmtId="166" fontId="70" fillId="0" borderId="40" xfId="5" applyNumberFormat="1" applyFont="1" applyFill="1" applyBorder="1"/>
    <xf numFmtId="44" fontId="63" fillId="0" borderId="0" xfId="5" applyFont="1" applyBorder="1" applyAlignment="1">
      <alignment horizontal="center"/>
    </xf>
    <xf numFmtId="44" fontId="63" fillId="0" borderId="0" xfId="5" quotePrefix="1" applyFont="1" applyBorder="1" applyAlignment="1">
      <alignment horizontal="center"/>
    </xf>
    <xf numFmtId="44" fontId="49" fillId="0" borderId="0" xfId="11" applyNumberFormat="1" applyFont="1"/>
    <xf numFmtId="3" fontId="40" fillId="0" borderId="22" xfId="11" applyNumberFormat="1" applyFont="1" applyBorder="1" applyAlignment="1">
      <alignment horizontal="center"/>
    </xf>
    <xf numFmtId="166" fontId="77" fillId="3" borderId="0" xfId="5" applyNumberFormat="1" applyFont="1" applyFill="1" applyBorder="1"/>
    <xf numFmtId="166" fontId="78" fillId="3" borderId="0" xfId="5" applyNumberFormat="1" applyFont="1" applyFill="1" applyBorder="1"/>
    <xf numFmtId="166" fontId="76" fillId="3" borderId="45" xfId="5" applyNumberFormat="1" applyFont="1" applyFill="1" applyBorder="1" applyAlignment="1"/>
    <xf numFmtId="166" fontId="79" fillId="3" borderId="45" xfId="5" applyNumberFormat="1" applyFont="1" applyFill="1" applyBorder="1" applyAlignment="1">
      <alignment horizontal="right"/>
    </xf>
    <xf numFmtId="164" fontId="65" fillId="17" borderId="28" xfId="17" applyNumberFormat="1" applyFont="1" applyFill="1" applyBorder="1" applyAlignment="1">
      <alignment horizontal="center" vertical="center"/>
    </xf>
    <xf numFmtId="164" fontId="67" fillId="17" borderId="0" xfId="17" applyNumberFormat="1" applyFont="1" applyFill="1" applyBorder="1"/>
    <xf numFmtId="164" fontId="65" fillId="13" borderId="28" xfId="17" applyNumberFormat="1" applyFont="1" applyFill="1" applyBorder="1" applyAlignment="1">
      <alignment horizontal="center" vertical="center"/>
    </xf>
    <xf numFmtId="164" fontId="6" fillId="13" borderId="40" xfId="17" applyNumberFormat="1" applyFont="1" applyFill="1" applyBorder="1"/>
    <xf numFmtId="164" fontId="67" fillId="10" borderId="34" xfId="17" applyNumberFormat="1" applyFont="1" applyFill="1" applyBorder="1"/>
    <xf numFmtId="164" fontId="65" fillId="10" borderId="27" xfId="17" applyNumberFormat="1" applyFont="1" applyFill="1" applyBorder="1" applyAlignment="1">
      <alignment horizontal="center" vertical="center"/>
    </xf>
    <xf numFmtId="164" fontId="65" fillId="10" borderId="27" xfId="17" applyNumberFormat="1" applyFont="1" applyFill="1" applyBorder="1" applyAlignment="1">
      <alignment vertical="center"/>
    </xf>
    <xf numFmtId="164" fontId="6" fillId="12" borderId="0" xfId="17" applyNumberFormat="1" applyFont="1" applyFill="1" applyBorder="1"/>
    <xf numFmtId="164" fontId="65" fillId="12" borderId="0" xfId="17" applyNumberFormat="1" applyFont="1" applyFill="1" applyBorder="1" applyAlignment="1">
      <alignment horizontal="center" vertical="center"/>
    </xf>
    <xf numFmtId="164" fontId="67" fillId="15" borderId="34" xfId="17" applyNumberFormat="1" applyFont="1" applyFill="1" applyBorder="1"/>
    <xf numFmtId="164" fontId="65" fillId="15" borderId="0" xfId="17" applyNumberFormat="1" applyFont="1" applyFill="1" applyBorder="1" applyAlignment="1">
      <alignment vertical="center"/>
    </xf>
    <xf numFmtId="0" fontId="81" fillId="3" borderId="27" xfId="5" applyNumberFormat="1" applyFont="1" applyFill="1" applyBorder="1" applyAlignment="1">
      <alignment horizontal="right"/>
    </xf>
    <xf numFmtId="0" fontId="81" fillId="3" borderId="33" xfId="5" applyNumberFormat="1" applyFont="1" applyFill="1" applyBorder="1" applyAlignment="1">
      <alignment horizontal="right"/>
    </xf>
    <xf numFmtId="44" fontId="6" fillId="4" borderId="38" xfId="5" applyFont="1" applyFill="1" applyBorder="1" applyAlignment="1">
      <alignment horizontal="center"/>
    </xf>
    <xf numFmtId="44" fontId="9" fillId="4" borderId="38" xfId="5" applyFont="1" applyFill="1" applyBorder="1" applyAlignment="1">
      <alignment horizontal="center"/>
    </xf>
    <xf numFmtId="1" fontId="65" fillId="4" borderId="38" xfId="17" applyNumberFormat="1" applyFont="1" applyFill="1" applyBorder="1" applyAlignment="1">
      <alignment horizontal="center" vertical="center"/>
    </xf>
    <xf numFmtId="44" fontId="6" fillId="4" borderId="38" xfId="5" applyFont="1" applyFill="1" applyBorder="1"/>
    <xf numFmtId="44" fontId="9" fillId="4" borderId="38" xfId="5" applyFont="1" applyFill="1" applyBorder="1"/>
    <xf numFmtId="0" fontId="34" fillId="4" borderId="46" xfId="11" applyFont="1" applyFill="1" applyBorder="1"/>
    <xf numFmtId="3" fontId="40" fillId="0" borderId="47" xfId="11" applyNumberFormat="1" applyFont="1" applyBorder="1" applyAlignment="1">
      <alignment horizontal="center"/>
    </xf>
    <xf numFmtId="3" fontId="56" fillId="0" borderId="47" xfId="11" applyNumberFormat="1" applyFont="1" applyBorder="1" applyAlignment="1">
      <alignment horizontal="center"/>
    </xf>
    <xf numFmtId="173" fontId="34" fillId="0" borderId="0" xfId="2" applyNumberFormat="1" applyFont="1" applyBorder="1" applyAlignment="1">
      <alignment horizontal="center"/>
    </xf>
    <xf numFmtId="44" fontId="46" fillId="3" borderId="0" xfId="5" applyFont="1" applyFill="1" applyAlignment="1">
      <alignment horizontal="center"/>
    </xf>
    <xf numFmtId="43" fontId="67" fillId="3" borderId="0" xfId="17" applyFont="1" applyFill="1" applyBorder="1" applyAlignment="1">
      <alignment horizontal="center"/>
    </xf>
    <xf numFmtId="164" fontId="68" fillId="13" borderId="34" xfId="17" applyNumberFormat="1" applyFont="1" applyFill="1" applyBorder="1"/>
    <xf numFmtId="44" fontId="6" fillId="3" borderId="0" xfId="5" applyFont="1" applyFill="1" applyAlignment="1"/>
    <xf numFmtId="0" fontId="34" fillId="4" borderId="0" xfId="11" applyFont="1" applyFill="1" applyAlignment="1">
      <alignment horizontal="right"/>
    </xf>
    <xf numFmtId="173" fontId="34" fillId="4" borderId="0" xfId="1" applyNumberFormat="1" applyFont="1" applyFill="1" applyAlignment="1">
      <alignment horizontal="right"/>
    </xf>
    <xf numFmtId="0" fontId="66" fillId="18" borderId="33" xfId="5" applyNumberFormat="1" applyFont="1" applyFill="1" applyBorder="1" applyAlignment="1">
      <alignment horizontal="right"/>
    </xf>
    <xf numFmtId="1" fontId="68" fillId="3" borderId="34" xfId="17" applyNumberFormat="1" applyFont="1" applyFill="1" applyBorder="1" applyAlignment="1">
      <alignment horizontal="left"/>
    </xf>
    <xf numFmtId="44" fontId="6" fillId="19" borderId="0" xfId="5" applyFont="1" applyFill="1" applyBorder="1"/>
    <xf numFmtId="166" fontId="70" fillId="19" borderId="0" xfId="5" applyNumberFormat="1" applyFont="1" applyFill="1" applyBorder="1"/>
    <xf numFmtId="0" fontId="71" fillId="0" borderId="0" xfId="11" applyFont="1"/>
    <xf numFmtId="0" fontId="34" fillId="4" borderId="48" xfId="11" applyFont="1" applyFill="1" applyBorder="1"/>
    <xf numFmtId="164" fontId="67" fillId="3" borderId="43" xfId="17" applyNumberFormat="1" applyFont="1" applyFill="1" applyBorder="1"/>
    <xf numFmtId="9" fontId="66" fillId="3" borderId="43" xfId="18" applyFont="1" applyFill="1" applyBorder="1" applyAlignment="1">
      <alignment horizontal="right"/>
    </xf>
    <xf numFmtId="44" fontId="83" fillId="0" borderId="0" xfId="5" applyFont="1"/>
    <xf numFmtId="44" fontId="82" fillId="0" borderId="20" xfId="5" applyFont="1" applyBorder="1" applyAlignment="1">
      <alignment horizontal="center"/>
    </xf>
    <xf numFmtId="1" fontId="84" fillId="13" borderId="30" xfId="17" applyNumberFormat="1" applyFont="1" applyFill="1" applyBorder="1" applyAlignment="1">
      <alignment horizontal="center"/>
    </xf>
    <xf numFmtId="44" fontId="82" fillId="0" borderId="0" xfId="5" applyFont="1"/>
    <xf numFmtId="166" fontId="69" fillId="19" borderId="33" xfId="5" applyNumberFormat="1" applyFont="1" applyFill="1" applyBorder="1"/>
    <xf numFmtId="44" fontId="6" fillId="19" borderId="0" xfId="5" applyFont="1" applyFill="1"/>
    <xf numFmtId="166" fontId="6" fillId="19" borderId="0" xfId="5" applyNumberFormat="1" applyFont="1" applyFill="1"/>
    <xf numFmtId="44" fontId="6" fillId="0" borderId="28" xfId="5" applyFont="1" applyFill="1" applyBorder="1"/>
    <xf numFmtId="44" fontId="6" fillId="4" borderId="11" xfId="5" applyFont="1" applyFill="1" applyBorder="1"/>
    <xf numFmtId="44" fontId="6" fillId="4" borderId="10" xfId="5" applyFont="1" applyFill="1" applyBorder="1"/>
    <xf numFmtId="1" fontId="67" fillId="4" borderId="46" xfId="17" applyNumberFormat="1" applyFont="1" applyFill="1" applyBorder="1" applyAlignment="1">
      <alignment horizontal="right"/>
    </xf>
    <xf numFmtId="9" fontId="66" fillId="4" borderId="46" xfId="18" applyFont="1" applyFill="1" applyBorder="1" applyAlignment="1">
      <alignment horizontal="right"/>
    </xf>
    <xf numFmtId="166" fontId="6" fillId="4" borderId="46" xfId="5" applyNumberFormat="1" applyFont="1" applyFill="1" applyBorder="1" applyAlignment="1">
      <alignment horizontal="center"/>
    </xf>
    <xf numFmtId="166" fontId="6" fillId="4" borderId="46" xfId="5" applyNumberFormat="1" applyFont="1" applyFill="1" applyBorder="1" applyAlignment="1"/>
    <xf numFmtId="166" fontId="6" fillId="4" borderId="46" xfId="5" applyNumberFormat="1" applyFont="1" applyFill="1" applyBorder="1"/>
    <xf numFmtId="166" fontId="11" fillId="4" borderId="46" xfId="5" applyNumberFormat="1" applyFont="1" applyFill="1" applyBorder="1"/>
    <xf numFmtId="166" fontId="11" fillId="4" borderId="46" xfId="5" applyNumberFormat="1" applyFont="1" applyFill="1" applyBorder="1" applyAlignment="1">
      <alignment horizontal="right"/>
    </xf>
    <xf numFmtId="166" fontId="11" fillId="4" borderId="46" xfId="5" applyNumberFormat="1" applyFont="1" applyFill="1" applyBorder="1" applyAlignment="1">
      <alignment horizontal="center"/>
    </xf>
    <xf numFmtId="166" fontId="70" fillId="20" borderId="34" xfId="5" applyNumberFormat="1" applyFont="1" applyFill="1" applyBorder="1"/>
    <xf numFmtId="44" fontId="6" fillId="20" borderId="0" xfId="5" applyFont="1" applyFill="1" applyBorder="1"/>
    <xf numFmtId="44" fontId="6" fillId="20" borderId="0" xfId="5" applyFont="1" applyFill="1"/>
    <xf numFmtId="44" fontId="85" fillId="3" borderId="0" xfId="5" applyFont="1" applyFill="1"/>
    <xf numFmtId="44" fontId="82" fillId="7" borderId="0" xfId="5" applyFont="1" applyFill="1" applyBorder="1"/>
    <xf numFmtId="165" fontId="6" fillId="13" borderId="0" xfId="5" applyNumberFormat="1" applyFont="1" applyFill="1" applyBorder="1"/>
    <xf numFmtId="164" fontId="67" fillId="3" borderId="46" xfId="17" applyNumberFormat="1" applyFont="1" applyFill="1" applyBorder="1"/>
    <xf numFmtId="164" fontId="67" fillId="17" borderId="46" xfId="17" applyNumberFormat="1" applyFont="1" applyFill="1" applyBorder="1"/>
    <xf numFmtId="164" fontId="6" fillId="12" borderId="46" xfId="17" applyNumberFormat="1" applyFont="1" applyFill="1" applyBorder="1"/>
    <xf numFmtId="164" fontId="6" fillId="3" borderId="46" xfId="17" applyNumberFormat="1" applyFont="1" applyFill="1" applyBorder="1"/>
    <xf numFmtId="164" fontId="6" fillId="13" borderId="46" xfId="17" applyNumberFormat="1" applyFont="1" applyFill="1" applyBorder="1"/>
    <xf numFmtId="164" fontId="67" fillId="15" borderId="46" xfId="17" applyNumberFormat="1" applyFont="1" applyFill="1" applyBorder="1"/>
    <xf numFmtId="164" fontId="67" fillId="10" borderId="46" xfId="17" applyNumberFormat="1" applyFont="1" applyFill="1" applyBorder="1"/>
    <xf numFmtId="9" fontId="66" fillId="3" borderId="46" xfId="18" applyFont="1" applyFill="1" applyBorder="1" applyAlignment="1">
      <alignment horizontal="right"/>
    </xf>
    <xf numFmtId="9" fontId="66" fillId="3" borderId="46" xfId="5" applyNumberFormat="1" applyFont="1" applyFill="1" applyBorder="1"/>
    <xf numFmtId="164" fontId="68" fillId="13" borderId="46" xfId="17" applyNumberFormat="1" applyFont="1" applyFill="1" applyBorder="1"/>
    <xf numFmtId="164" fontId="65" fillId="17" borderId="46" xfId="17" applyNumberFormat="1" applyFont="1" applyFill="1" applyBorder="1" applyAlignment="1">
      <alignment horizontal="center" vertical="center"/>
    </xf>
    <xf numFmtId="1" fontId="65" fillId="4" borderId="46" xfId="17" applyNumberFormat="1" applyFont="1" applyFill="1" applyBorder="1" applyAlignment="1">
      <alignment horizontal="center" vertical="center"/>
    </xf>
    <xf numFmtId="164" fontId="65" fillId="10" borderId="46" xfId="17" applyNumberFormat="1" applyFont="1" applyFill="1" applyBorder="1" applyAlignment="1">
      <alignment horizontal="center" vertical="center"/>
    </xf>
    <xf numFmtId="164" fontId="65" fillId="12" borderId="46" xfId="17" applyNumberFormat="1" applyFont="1" applyFill="1" applyBorder="1" applyAlignment="1">
      <alignment horizontal="center" vertical="center"/>
    </xf>
    <xf numFmtId="164" fontId="65" fillId="3" borderId="46" xfId="17" applyNumberFormat="1" applyFont="1" applyFill="1" applyBorder="1"/>
    <xf numFmtId="166" fontId="6" fillId="3" borderId="46" xfId="5" applyNumberFormat="1" applyFont="1" applyFill="1" applyBorder="1"/>
    <xf numFmtId="44" fontId="6" fillId="4" borderId="46" xfId="5" applyFont="1" applyFill="1" applyBorder="1"/>
    <xf numFmtId="166" fontId="6" fillId="3" borderId="46" xfId="5" applyNumberFormat="1" applyFont="1" applyFill="1" applyBorder="1" applyAlignment="1"/>
    <xf numFmtId="166" fontId="76" fillId="3" borderId="46" xfId="5" applyNumberFormat="1" applyFont="1" applyFill="1" applyBorder="1" applyAlignment="1"/>
    <xf numFmtId="166" fontId="6" fillId="3" borderId="46" xfId="5" applyNumberFormat="1" applyFont="1" applyFill="1" applyBorder="1" applyAlignment="1">
      <alignment horizontal="center"/>
    </xf>
    <xf numFmtId="164" fontId="65" fillId="13" borderId="46" xfId="17" applyNumberFormat="1" applyFont="1" applyFill="1" applyBorder="1" applyAlignment="1">
      <alignment horizontal="center" vertical="center"/>
    </xf>
    <xf numFmtId="1" fontId="65" fillId="4" borderId="0" xfId="17" applyNumberFormat="1" applyFont="1" applyFill="1" applyBorder="1" applyAlignment="1">
      <alignment horizontal="center" vertical="center"/>
    </xf>
    <xf numFmtId="164" fontId="65" fillId="10" borderId="46" xfId="17" applyNumberFormat="1" applyFont="1" applyFill="1" applyBorder="1" applyAlignment="1">
      <alignment vertical="center"/>
    </xf>
    <xf numFmtId="164" fontId="65" fillId="15" borderId="46" xfId="17" applyNumberFormat="1" applyFont="1" applyFill="1" applyBorder="1" applyAlignment="1">
      <alignment vertical="center"/>
    </xf>
    <xf numFmtId="166" fontId="77" fillId="3" borderId="46" xfId="5" applyNumberFormat="1" applyFont="1" applyFill="1" applyBorder="1"/>
    <xf numFmtId="166" fontId="11" fillId="3" borderId="46" xfId="5" applyNumberFormat="1" applyFont="1" applyFill="1" applyBorder="1" applyAlignment="1">
      <alignment horizontal="center"/>
    </xf>
    <xf numFmtId="166" fontId="69" fillId="3" borderId="46" xfId="5" applyNumberFormat="1" applyFont="1" applyFill="1" applyBorder="1" applyAlignment="1">
      <alignment horizontal="center"/>
    </xf>
    <xf numFmtId="166" fontId="69" fillId="3" borderId="46" xfId="5" applyNumberFormat="1" applyFont="1" applyFill="1" applyBorder="1"/>
    <xf numFmtId="166" fontId="79" fillId="3" borderId="46" xfId="5" applyNumberFormat="1" applyFont="1" applyFill="1" applyBorder="1" applyAlignment="1">
      <alignment horizontal="right"/>
    </xf>
    <xf numFmtId="166" fontId="78" fillId="3" borderId="46" xfId="5" applyNumberFormat="1" applyFont="1" applyFill="1" applyBorder="1"/>
    <xf numFmtId="166" fontId="11" fillId="3" borderId="46" xfId="5" applyNumberFormat="1" applyFont="1" applyFill="1" applyBorder="1"/>
    <xf numFmtId="166" fontId="11" fillId="3" borderId="46" xfId="5" applyNumberFormat="1" applyFont="1" applyFill="1" applyBorder="1" applyAlignment="1">
      <alignment horizontal="right"/>
    </xf>
    <xf numFmtId="44" fontId="9" fillId="4" borderId="46" xfId="5" applyFont="1" applyFill="1" applyBorder="1"/>
    <xf numFmtId="166" fontId="70" fillId="3" borderId="46" xfId="5" applyNumberFormat="1" applyFont="1" applyFill="1" applyBorder="1"/>
    <xf numFmtId="3" fontId="40" fillId="0" borderId="0" xfId="11" applyNumberFormat="1" applyFont="1" applyAlignment="1">
      <alignment horizontal="center"/>
    </xf>
    <xf numFmtId="3" fontId="40" fillId="0" borderId="0" xfId="11" applyNumberFormat="1" applyFont="1" applyAlignment="1">
      <alignment horizontal="left"/>
    </xf>
    <xf numFmtId="170" fontId="54" fillId="0" borderId="0" xfId="11" applyNumberFormat="1" applyFont="1"/>
    <xf numFmtId="0" fontId="14" fillId="14" borderId="0" xfId="0" applyFont="1" applyFill="1"/>
    <xf numFmtId="0" fontId="86" fillId="21" borderId="0" xfId="0" applyFont="1" applyFill="1"/>
    <xf numFmtId="0" fontId="87" fillId="21" borderId="0" xfId="0" applyFont="1" applyFill="1"/>
    <xf numFmtId="0" fontId="88" fillId="5" borderId="0" xfId="12" applyFont="1" applyFill="1"/>
    <xf numFmtId="0" fontId="14" fillId="4" borderId="0" xfId="0" applyFont="1" applyFill="1" applyAlignment="1">
      <alignment horizontal="left"/>
    </xf>
    <xf numFmtId="0" fontId="17" fillId="4" borderId="0" xfId="0" applyFont="1" applyFill="1"/>
    <xf numFmtId="0" fontId="14" fillId="4" borderId="0" xfId="0" applyFont="1" applyFill="1"/>
    <xf numFmtId="0" fontId="14" fillId="13" borderId="0" xfId="0" applyFont="1" applyFill="1" applyAlignment="1">
      <alignment horizontal="left"/>
    </xf>
    <xf numFmtId="0" fontId="14" fillId="13" borderId="0" xfId="0" applyFont="1" applyFill="1"/>
    <xf numFmtId="166" fontId="11" fillId="3" borderId="50" xfId="5" applyNumberFormat="1" applyFont="1" applyFill="1" applyBorder="1" applyAlignment="1">
      <alignment horizontal="right"/>
    </xf>
    <xf numFmtId="44" fontId="80" fillId="13" borderId="49" xfId="5" applyFont="1" applyFill="1" applyBorder="1"/>
    <xf numFmtId="166" fontId="75" fillId="19" borderId="46" xfId="5" applyNumberFormat="1" applyFont="1" applyFill="1" applyBorder="1"/>
    <xf numFmtId="166" fontId="75" fillId="19" borderId="45" xfId="5" applyNumberFormat="1" applyFont="1" applyFill="1" applyBorder="1"/>
    <xf numFmtId="44" fontId="80" fillId="7" borderId="45" xfId="5" applyFont="1" applyFill="1" applyBorder="1"/>
    <xf numFmtId="0" fontId="89" fillId="5" borderId="0" xfId="0" applyFont="1" applyFill="1"/>
    <xf numFmtId="0" fontId="26" fillId="4" borderId="15" xfId="0" applyFont="1" applyFill="1" applyBorder="1" applyAlignment="1">
      <alignment horizontal="center"/>
    </xf>
    <xf numFmtId="0" fontId="26" fillId="4" borderId="14" xfId="0" applyFont="1" applyFill="1" applyBorder="1" applyAlignment="1">
      <alignment horizontal="center"/>
    </xf>
  </cellXfs>
  <cellStyles count="19">
    <cellStyle name="Comma" xfId="1" builtinId="3"/>
    <cellStyle name="Comma 2" xfId="6" xr:uid="{51BDF573-F85D-4DE4-AFC2-861F8040F632}"/>
    <cellStyle name="Comma 3" xfId="17" xr:uid="{4879976D-DAEF-4976-986D-A07D4D906B31}"/>
    <cellStyle name="Currency" xfId="2" builtinId="4"/>
    <cellStyle name="Currency 2" xfId="5" xr:uid="{79D6BDAE-F963-4D55-A8B8-94F8B9AABD0D}"/>
    <cellStyle name="Currency 2 2" xfId="15" xr:uid="{33DF8CB5-C406-46EA-BE35-5CC3A56D6748}"/>
    <cellStyle name="Currency 3" xfId="16" xr:uid="{F4A4747A-25E9-4088-8C65-F56C1E9A201A}"/>
    <cellStyle name="Hyperlink" xfId="12" builtinId="8"/>
    <cellStyle name="Hyperlink 2" xfId="13" xr:uid="{E8753E1B-0C27-44A4-84FE-97CAC1814EDC}"/>
    <cellStyle name="Normal" xfId="0" builtinId="0"/>
    <cellStyle name="Normal 2" xfId="4" xr:uid="{00000000-0005-0000-0000-000003000000}"/>
    <cellStyle name="Normal 3" xfId="7" xr:uid="{ED0F8977-4B84-4E45-A334-306825688615}"/>
    <cellStyle name="Normal 3 2" xfId="11" xr:uid="{48F49C55-2D6D-4930-A2E2-A98FA08EA8E1}"/>
    <cellStyle name="Normal 4" xfId="9" xr:uid="{1B57C013-B45D-459B-A32D-1C0B029A6A26}"/>
    <cellStyle name="Normal 5" xfId="14" xr:uid="{E1A914CE-D599-4F36-9943-00B7C5454521}"/>
    <cellStyle name="Percent" xfId="3" builtinId="5"/>
    <cellStyle name="Percent 2" xfId="8" xr:uid="{52314C53-074B-49C4-B966-A3115F3A74B3}"/>
    <cellStyle name="Percent 3" xfId="10" xr:uid="{8C05F2CE-29AC-4E1D-87FC-698734422746}"/>
    <cellStyle name="Percent 4" xfId="18" xr:uid="{BFC496E0-BEEE-4F31-B8DD-6999B7598C7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5</xdr:row>
      <xdr:rowOff>250032</xdr:rowOff>
    </xdr:from>
    <xdr:to>
      <xdr:col>1</xdr:col>
      <xdr:colOff>35719</xdr:colOff>
      <xdr:row>7</xdr:row>
      <xdr:rowOff>190501</xdr:rowOff>
    </xdr:to>
    <xdr:pic>
      <xdr:nvPicPr>
        <xdr:cNvPr id="3" name="Graphic 2" descr="No sign with solid fill">
          <a:extLst>
            <a:ext uri="{FF2B5EF4-FFF2-40B4-BE49-F238E27FC236}">
              <a16:creationId xmlns:a16="http://schemas.microsoft.com/office/drawing/2014/main" id="{0B45AEAC-E41A-4ED8-A10A-32F5EA896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4781" y="1643063"/>
          <a:ext cx="559594" cy="559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2143126</xdr:colOff>
      <xdr:row>9</xdr:row>
      <xdr:rowOff>142874</xdr:rowOff>
    </xdr:from>
    <xdr:to>
      <xdr:col>2</xdr:col>
      <xdr:colOff>2952751</xdr:colOff>
      <xdr:row>9</xdr:row>
      <xdr:rowOff>142874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9481C51-8204-CC8A-4489-145123E52A9B}"/>
            </a:ext>
          </a:extLst>
        </xdr:cNvPr>
        <xdr:cNvCxnSpPr/>
      </xdr:nvCxnSpPr>
      <xdr:spPr>
        <a:xfrm>
          <a:off x="7334251" y="2893218"/>
          <a:ext cx="809625" cy="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2488406</xdr:colOff>
      <xdr:row>9</xdr:row>
      <xdr:rowOff>142872</xdr:rowOff>
    </xdr:from>
    <xdr:to>
      <xdr:col>3</xdr:col>
      <xdr:colOff>3190865</xdr:colOff>
      <xdr:row>9</xdr:row>
      <xdr:rowOff>142875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6FD7C50-58D0-4B67-8577-47966E798597}"/>
            </a:ext>
          </a:extLst>
        </xdr:cNvPr>
        <xdr:cNvCxnSpPr/>
      </xdr:nvCxnSpPr>
      <xdr:spPr>
        <a:xfrm flipV="1">
          <a:off x="10929937" y="2893216"/>
          <a:ext cx="702459" cy="3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2333618</xdr:colOff>
      <xdr:row>9</xdr:row>
      <xdr:rowOff>142872</xdr:rowOff>
    </xdr:from>
    <xdr:to>
      <xdr:col>4</xdr:col>
      <xdr:colOff>3167062</xdr:colOff>
      <xdr:row>10</xdr:row>
      <xdr:rowOff>71437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78FEEB4-3D58-4A56-974E-493A963988A2}"/>
            </a:ext>
          </a:extLst>
        </xdr:cNvPr>
        <xdr:cNvCxnSpPr/>
      </xdr:nvCxnSpPr>
      <xdr:spPr>
        <a:xfrm>
          <a:off x="14025556" y="2893216"/>
          <a:ext cx="833444" cy="202409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107154</xdr:colOff>
      <xdr:row>8</xdr:row>
      <xdr:rowOff>11906</xdr:rowOff>
    </xdr:from>
    <xdr:to>
      <xdr:col>1</xdr:col>
      <xdr:colOff>4393406</xdr:colOff>
      <xdr:row>8</xdr:row>
      <xdr:rowOff>35715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AD5C8DF2-BEBC-4531-9C88-4A2E0345E2E0}"/>
            </a:ext>
          </a:extLst>
        </xdr:cNvPr>
        <xdr:cNvCxnSpPr/>
      </xdr:nvCxnSpPr>
      <xdr:spPr>
        <a:xfrm flipV="1">
          <a:off x="785810" y="2488406"/>
          <a:ext cx="4286252" cy="23809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2400300</xdr:colOff>
      <xdr:row>15</xdr:row>
      <xdr:rowOff>76200</xdr:rowOff>
    </xdr:from>
    <xdr:to>
      <xdr:col>2</xdr:col>
      <xdr:colOff>704850</xdr:colOff>
      <xdr:row>21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C2341EC-DF13-4485-8009-AAFC5BDB3A6B}"/>
            </a:ext>
          </a:extLst>
        </xdr:cNvPr>
        <xdr:cNvSpPr>
          <a:spLocks noChangeShapeType="1"/>
        </xdr:cNvSpPr>
      </xdr:nvSpPr>
      <xdr:spPr bwMode="auto">
        <a:xfrm flipH="1">
          <a:off x="1219200" y="4838700"/>
          <a:ext cx="609600" cy="1219200"/>
        </a:xfrm>
        <a:prstGeom prst="line">
          <a:avLst/>
        </a:prstGeom>
        <a:noFill/>
        <a:ln w="444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2476500</xdr:colOff>
      <xdr:row>8</xdr:row>
      <xdr:rowOff>38100</xdr:rowOff>
    </xdr:from>
    <xdr:to>
      <xdr:col>2</xdr:col>
      <xdr:colOff>514350</xdr:colOff>
      <xdr:row>14</xdr:row>
      <xdr:rowOff>47625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743B9C3-5867-4138-B044-11C502C2750F}"/>
            </a:ext>
          </a:extLst>
        </xdr:cNvPr>
        <xdr:cNvSpPr>
          <a:spLocks noChangeAspect="1" noChangeShapeType="1"/>
        </xdr:cNvSpPr>
      </xdr:nvSpPr>
      <xdr:spPr bwMode="auto">
        <a:xfrm flipH="1">
          <a:off x="1219200" y="3467100"/>
          <a:ext cx="514350" cy="1152525"/>
        </a:xfrm>
        <a:prstGeom prst="line">
          <a:avLst/>
        </a:prstGeom>
        <a:noFill/>
        <a:ln w="4445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2835026</xdr:colOff>
      <xdr:row>16</xdr:row>
      <xdr:rowOff>140237</xdr:rowOff>
    </xdr:from>
    <xdr:to>
      <xdr:col>2</xdr:col>
      <xdr:colOff>595328</xdr:colOff>
      <xdr:row>20</xdr:row>
      <xdr:rowOff>211201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C73953A-0D1C-42EA-88DB-12815BEB2540}"/>
            </a:ext>
          </a:extLst>
        </xdr:cNvPr>
        <xdr:cNvSpPr>
          <a:spLocks noChangeAspect="1" noChangeShapeType="1"/>
        </xdr:cNvSpPr>
      </xdr:nvSpPr>
      <xdr:spPr bwMode="auto">
        <a:xfrm flipH="1">
          <a:off x="6216401" y="5455187"/>
          <a:ext cx="1141677" cy="1499714"/>
        </a:xfrm>
        <a:prstGeom prst="line">
          <a:avLst/>
        </a:prstGeom>
        <a:noFill/>
        <a:ln w="44450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8</xdr:row>
      <xdr:rowOff>136071</xdr:rowOff>
    </xdr:from>
    <xdr:to>
      <xdr:col>3</xdr:col>
      <xdr:colOff>136071</xdr:colOff>
      <xdr:row>31</xdr:row>
      <xdr:rowOff>176892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1B6C83F-2A3C-4A8B-8F66-1A1E7B1E600A}"/>
            </a:ext>
          </a:extLst>
        </xdr:cNvPr>
        <xdr:cNvCxnSpPr/>
      </xdr:nvCxnSpPr>
      <xdr:spPr>
        <a:xfrm>
          <a:off x="9252857" y="2503714"/>
          <a:ext cx="40821" cy="8313964"/>
        </a:xfrm>
        <a:prstGeom prst="straightConnector1">
          <a:avLst/>
        </a:prstGeom>
        <a:ln w="44450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31</xdr:row>
      <xdr:rowOff>176893</xdr:rowOff>
    </xdr:from>
    <xdr:to>
      <xdr:col>3</xdr:col>
      <xdr:colOff>81644</xdr:colOff>
      <xdr:row>31</xdr:row>
      <xdr:rowOff>190500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1602CC28-C75D-4DA3-AB3B-C6F09A75D356}"/>
            </a:ext>
          </a:extLst>
        </xdr:cNvPr>
        <xdr:cNvCxnSpPr/>
      </xdr:nvCxnSpPr>
      <xdr:spPr>
        <a:xfrm flipH="1">
          <a:off x="5796643" y="10817679"/>
          <a:ext cx="3442608" cy="13607"/>
        </a:xfrm>
        <a:prstGeom prst="straightConnector1">
          <a:avLst/>
        </a:prstGeom>
        <a:ln w="44450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68035</xdr:colOff>
      <xdr:row>22</xdr:row>
      <xdr:rowOff>272139</xdr:rowOff>
    </xdr:from>
    <xdr:to>
      <xdr:col>3</xdr:col>
      <xdr:colOff>176893</xdr:colOff>
      <xdr:row>22</xdr:row>
      <xdr:rowOff>272143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1C0CE59-6B1C-423D-A7C4-D8E32AA39BD1}"/>
            </a:ext>
          </a:extLst>
        </xdr:cNvPr>
        <xdr:cNvCxnSpPr/>
      </xdr:nvCxnSpPr>
      <xdr:spPr>
        <a:xfrm flipH="1">
          <a:off x="5837464" y="7701639"/>
          <a:ext cx="3497036" cy="4"/>
        </a:xfrm>
        <a:prstGeom prst="straightConnector1">
          <a:avLst/>
        </a:prstGeom>
        <a:ln w="44450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2639786</xdr:colOff>
      <xdr:row>12</xdr:row>
      <xdr:rowOff>312961</xdr:rowOff>
    </xdr:from>
    <xdr:to>
      <xdr:col>3</xdr:col>
      <xdr:colOff>68036</xdr:colOff>
      <xdr:row>12</xdr:row>
      <xdr:rowOff>326568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101016C-165E-472F-B97C-1A022E1DE518}"/>
            </a:ext>
          </a:extLst>
        </xdr:cNvPr>
        <xdr:cNvCxnSpPr/>
      </xdr:nvCxnSpPr>
      <xdr:spPr>
        <a:xfrm flipH="1" flipV="1">
          <a:off x="6021161" y="4227736"/>
          <a:ext cx="4191000" cy="13607"/>
        </a:xfrm>
        <a:prstGeom prst="straightConnector1">
          <a:avLst/>
        </a:prstGeom>
        <a:ln w="44450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2721429</xdr:colOff>
      <xdr:row>8</xdr:row>
      <xdr:rowOff>176893</xdr:rowOff>
    </xdr:from>
    <xdr:to>
      <xdr:col>3</xdr:col>
      <xdr:colOff>68035</xdr:colOff>
      <xdr:row>8</xdr:row>
      <xdr:rowOff>190500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BEAB8224-B002-4A94-A5F3-87A458B97B71}"/>
            </a:ext>
          </a:extLst>
        </xdr:cNvPr>
        <xdr:cNvCxnSpPr/>
      </xdr:nvCxnSpPr>
      <xdr:spPr>
        <a:xfrm flipV="1">
          <a:off x="9484179" y="2567668"/>
          <a:ext cx="727981" cy="13607"/>
        </a:xfrm>
        <a:prstGeom prst="straightConnector1">
          <a:avLst/>
        </a:prstGeom>
        <a:ln w="44450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2987426</xdr:colOff>
      <xdr:row>24</xdr:row>
      <xdr:rowOff>306238</xdr:rowOff>
    </xdr:from>
    <xdr:to>
      <xdr:col>2</xdr:col>
      <xdr:colOff>747728</xdr:colOff>
      <xdr:row>29</xdr:row>
      <xdr:rowOff>349988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D8134FB9-55A1-4494-9A33-4190F7D53F7A}"/>
            </a:ext>
          </a:extLst>
        </xdr:cNvPr>
        <xdr:cNvSpPr>
          <a:spLocks noChangeAspect="1" noChangeShapeType="1"/>
        </xdr:cNvSpPr>
      </xdr:nvSpPr>
      <xdr:spPr bwMode="auto">
        <a:xfrm flipH="1">
          <a:off x="6368801" y="8431063"/>
          <a:ext cx="1141677" cy="1491550"/>
        </a:xfrm>
        <a:prstGeom prst="line">
          <a:avLst/>
        </a:prstGeom>
        <a:noFill/>
        <a:ln w="44450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3152984</xdr:colOff>
      <xdr:row>34</xdr:row>
      <xdr:rowOff>190501</xdr:rowOff>
    </xdr:from>
    <xdr:to>
      <xdr:col>2</xdr:col>
      <xdr:colOff>427297</xdr:colOff>
      <xdr:row>37</xdr:row>
      <xdr:rowOff>217713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DC5C2308-3223-4AA4-BB04-1125CF7146F9}"/>
            </a:ext>
          </a:extLst>
        </xdr:cNvPr>
        <xdr:cNvSpPr>
          <a:spLocks noChangeAspect="1" noChangeShapeType="1"/>
        </xdr:cNvSpPr>
      </xdr:nvSpPr>
      <xdr:spPr bwMode="auto">
        <a:xfrm flipH="1">
          <a:off x="6534359" y="11496676"/>
          <a:ext cx="655688" cy="855887"/>
        </a:xfrm>
        <a:prstGeom prst="line">
          <a:avLst/>
        </a:prstGeom>
        <a:noFill/>
        <a:ln w="44450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8</xdr:row>
      <xdr:rowOff>23814</xdr:rowOff>
    </xdr:from>
    <xdr:to>
      <xdr:col>4</xdr:col>
      <xdr:colOff>892968</xdr:colOff>
      <xdr:row>8</xdr:row>
      <xdr:rowOff>261939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99023D90-1C93-4F2B-B19C-FB86D349B838}"/>
            </a:ext>
          </a:extLst>
        </xdr:cNvPr>
        <xdr:cNvSpPr/>
      </xdr:nvSpPr>
      <xdr:spPr>
        <a:xfrm flipH="1">
          <a:off x="6886574" y="2805114"/>
          <a:ext cx="607219" cy="238125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2835026</xdr:colOff>
      <xdr:row>17</xdr:row>
      <xdr:rowOff>140237</xdr:rowOff>
    </xdr:from>
    <xdr:to>
      <xdr:col>2</xdr:col>
      <xdr:colOff>595328</xdr:colOff>
      <xdr:row>22</xdr:row>
      <xdr:rowOff>211201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FAAEDE53-0EC5-4D4A-84C8-EFB2E32E0893}"/>
            </a:ext>
          </a:extLst>
        </xdr:cNvPr>
        <xdr:cNvSpPr>
          <a:spLocks noChangeAspect="1" noChangeShapeType="1"/>
        </xdr:cNvSpPr>
      </xdr:nvSpPr>
      <xdr:spPr bwMode="auto">
        <a:xfrm flipH="1">
          <a:off x="6216401" y="5455187"/>
          <a:ext cx="1141677" cy="1499714"/>
        </a:xfrm>
        <a:prstGeom prst="line">
          <a:avLst/>
        </a:prstGeom>
        <a:noFill/>
        <a:ln w="44450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40821</xdr:colOff>
      <xdr:row>8</xdr:row>
      <xdr:rowOff>136071</xdr:rowOff>
    </xdr:from>
    <xdr:to>
      <xdr:col>3</xdr:col>
      <xdr:colOff>122465</xdr:colOff>
      <xdr:row>33</xdr:row>
      <xdr:rowOff>176892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05F51E4-AA81-4260-9C60-2304876BABDC}"/>
            </a:ext>
          </a:extLst>
        </xdr:cNvPr>
        <xdr:cNvCxnSpPr/>
      </xdr:nvCxnSpPr>
      <xdr:spPr>
        <a:xfrm flipH="1">
          <a:off x="10184946" y="2526846"/>
          <a:ext cx="81644" cy="7927521"/>
        </a:xfrm>
        <a:prstGeom prst="straightConnector1">
          <a:avLst/>
        </a:prstGeom>
        <a:ln w="44450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2925535</xdr:colOff>
      <xdr:row>33</xdr:row>
      <xdr:rowOff>176893</xdr:rowOff>
    </xdr:from>
    <xdr:to>
      <xdr:col>3</xdr:col>
      <xdr:colOff>81644</xdr:colOff>
      <xdr:row>33</xdr:row>
      <xdr:rowOff>190500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3328DC7-EBE7-4A71-B59F-80803914C14D}"/>
            </a:ext>
          </a:extLst>
        </xdr:cNvPr>
        <xdr:cNvCxnSpPr/>
      </xdr:nvCxnSpPr>
      <xdr:spPr>
        <a:xfrm flipH="1">
          <a:off x="6306910" y="10454368"/>
          <a:ext cx="3918859" cy="13607"/>
        </a:xfrm>
        <a:prstGeom prst="straightConnector1">
          <a:avLst/>
        </a:prstGeom>
        <a:ln w="44450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2748643</xdr:colOff>
      <xdr:row>24</xdr:row>
      <xdr:rowOff>258532</xdr:rowOff>
    </xdr:from>
    <xdr:to>
      <xdr:col>3</xdr:col>
      <xdr:colOff>176893</xdr:colOff>
      <xdr:row>24</xdr:row>
      <xdr:rowOff>272139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5DE92330-B3D2-4A24-8421-D09E18A6503D}"/>
            </a:ext>
          </a:extLst>
        </xdr:cNvPr>
        <xdr:cNvCxnSpPr/>
      </xdr:nvCxnSpPr>
      <xdr:spPr>
        <a:xfrm flipH="1" flipV="1">
          <a:off x="6130018" y="7697557"/>
          <a:ext cx="4191000" cy="13607"/>
        </a:xfrm>
        <a:prstGeom prst="straightConnector1">
          <a:avLst/>
        </a:prstGeom>
        <a:ln w="44450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2639786</xdr:colOff>
      <xdr:row>13</xdr:row>
      <xdr:rowOff>312961</xdr:rowOff>
    </xdr:from>
    <xdr:to>
      <xdr:col>3</xdr:col>
      <xdr:colOff>68036</xdr:colOff>
      <xdr:row>13</xdr:row>
      <xdr:rowOff>326568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0A88CAB-92F6-40D4-8BF5-1FF147659A0D}"/>
            </a:ext>
          </a:extLst>
        </xdr:cNvPr>
        <xdr:cNvCxnSpPr/>
      </xdr:nvCxnSpPr>
      <xdr:spPr>
        <a:xfrm flipH="1" flipV="1">
          <a:off x="6021161" y="4227736"/>
          <a:ext cx="4191000" cy="13607"/>
        </a:xfrm>
        <a:prstGeom prst="straightConnector1">
          <a:avLst/>
        </a:prstGeom>
        <a:ln w="44450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2721429</xdr:colOff>
      <xdr:row>8</xdr:row>
      <xdr:rowOff>176893</xdr:rowOff>
    </xdr:from>
    <xdr:to>
      <xdr:col>3</xdr:col>
      <xdr:colOff>68035</xdr:colOff>
      <xdr:row>8</xdr:row>
      <xdr:rowOff>190500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E1DF279-FB10-412E-9F6D-235F8E94F918}"/>
            </a:ext>
          </a:extLst>
        </xdr:cNvPr>
        <xdr:cNvCxnSpPr/>
      </xdr:nvCxnSpPr>
      <xdr:spPr>
        <a:xfrm flipV="1">
          <a:off x="9484179" y="2567668"/>
          <a:ext cx="727981" cy="13607"/>
        </a:xfrm>
        <a:prstGeom prst="straightConnector1">
          <a:avLst/>
        </a:prstGeom>
        <a:ln w="44450">
          <a:solidFill>
            <a:schemeClr val="tx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2987426</xdr:colOff>
      <xdr:row>26</xdr:row>
      <xdr:rowOff>306238</xdr:rowOff>
    </xdr:from>
    <xdr:to>
      <xdr:col>2</xdr:col>
      <xdr:colOff>747728</xdr:colOff>
      <xdr:row>31</xdr:row>
      <xdr:rowOff>349988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56DE04D7-AAAC-41E2-AECE-3348035E27B7}"/>
            </a:ext>
          </a:extLst>
        </xdr:cNvPr>
        <xdr:cNvSpPr>
          <a:spLocks noChangeAspect="1" noChangeShapeType="1"/>
        </xdr:cNvSpPr>
      </xdr:nvSpPr>
      <xdr:spPr bwMode="auto">
        <a:xfrm flipH="1">
          <a:off x="6368801" y="8431063"/>
          <a:ext cx="1141677" cy="1491550"/>
        </a:xfrm>
        <a:prstGeom prst="line">
          <a:avLst/>
        </a:prstGeom>
        <a:noFill/>
        <a:ln w="44450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3139826</xdr:colOff>
      <xdr:row>48</xdr:row>
      <xdr:rowOff>281729</xdr:rowOff>
    </xdr:from>
    <xdr:to>
      <xdr:col>2</xdr:col>
      <xdr:colOff>900128</xdr:colOff>
      <xdr:row>53</xdr:row>
      <xdr:rowOff>66943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4B05CBD7-976C-417E-A781-77133662BA84}"/>
            </a:ext>
          </a:extLst>
        </xdr:cNvPr>
        <xdr:cNvSpPr>
          <a:spLocks noChangeAspect="1" noChangeShapeType="1"/>
        </xdr:cNvSpPr>
      </xdr:nvSpPr>
      <xdr:spPr bwMode="auto">
        <a:xfrm flipH="1">
          <a:off x="6521201" y="15226454"/>
          <a:ext cx="1141677" cy="1499714"/>
        </a:xfrm>
        <a:prstGeom prst="line">
          <a:avLst/>
        </a:prstGeom>
        <a:noFill/>
        <a:ln w="44450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3152984</xdr:colOff>
      <xdr:row>36</xdr:row>
      <xdr:rowOff>190501</xdr:rowOff>
    </xdr:from>
    <xdr:to>
      <xdr:col>2</xdr:col>
      <xdr:colOff>427297</xdr:colOff>
      <xdr:row>39</xdr:row>
      <xdr:rowOff>217713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98F79C76-55A4-42E7-B517-86E9324A2C4B}"/>
            </a:ext>
          </a:extLst>
        </xdr:cNvPr>
        <xdr:cNvSpPr>
          <a:spLocks noChangeAspect="1" noChangeShapeType="1"/>
        </xdr:cNvSpPr>
      </xdr:nvSpPr>
      <xdr:spPr bwMode="auto">
        <a:xfrm flipH="1">
          <a:off x="6534359" y="11496676"/>
          <a:ext cx="655688" cy="855887"/>
        </a:xfrm>
        <a:prstGeom prst="line">
          <a:avLst/>
        </a:prstGeom>
        <a:noFill/>
        <a:ln w="44450">
          <a:solidFill>
            <a:srgbClr val="C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youtube.com/watch?v=EW6UCWDQfj0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D18"/>
  <sheetViews>
    <sheetView tabSelected="1" zoomScale="80" zoomScaleNormal="80" workbookViewId="0">
      <selection activeCell="B2" sqref="B2"/>
    </sheetView>
  </sheetViews>
  <sheetFormatPr defaultColWidth="54.7109375" defaultRowHeight="24.75"/>
  <cols>
    <col min="1" max="1" width="17.28515625" style="3" customWidth="1"/>
    <col min="2" max="2" width="23.5703125" style="3" customWidth="1"/>
    <col min="3" max="3" width="138.5703125" style="3" customWidth="1"/>
    <col min="4" max="16384" width="54.7109375" style="3"/>
  </cols>
  <sheetData>
    <row r="1" spans="1:4" ht="2.1" customHeight="1"/>
    <row r="2" spans="1:4" ht="45.75">
      <c r="B2" s="79" t="s">
        <v>0</v>
      </c>
      <c r="C2" s="4" t="s">
        <v>1</v>
      </c>
    </row>
    <row r="3" spans="1:4" ht="45.75">
      <c r="B3" s="84"/>
      <c r="C3" s="5" t="s">
        <v>2</v>
      </c>
    </row>
    <row r="4" spans="1:4" ht="26.25" customHeight="1">
      <c r="C4" s="5"/>
    </row>
    <row r="5" spans="1:4">
      <c r="B5" s="6" t="s">
        <v>3</v>
      </c>
      <c r="C5" s="6"/>
      <c r="D5" s="6" t="s">
        <v>4</v>
      </c>
    </row>
    <row r="6" spans="1:4">
      <c r="A6" s="80" t="s">
        <v>5</v>
      </c>
      <c r="B6" s="417" t="str">
        <f>+Overview!B2</f>
        <v>Overview and Terminology of Process Costing</v>
      </c>
      <c r="C6" s="418"/>
      <c r="D6" s="419" t="s">
        <v>5</v>
      </c>
    </row>
    <row r="7" spans="1:4">
      <c r="A7" s="80" t="s">
        <v>5</v>
      </c>
      <c r="B7" s="417" t="s">
        <v>6</v>
      </c>
      <c r="C7" s="418"/>
      <c r="D7" s="419" t="s">
        <v>7</v>
      </c>
    </row>
    <row r="8" spans="1:4">
      <c r="A8" s="81" t="s">
        <v>8</v>
      </c>
      <c r="B8" s="420" t="s">
        <v>9</v>
      </c>
      <c r="C8" s="421"/>
      <c r="D8" s="421" t="s">
        <v>10</v>
      </c>
    </row>
    <row r="9" spans="1:4">
      <c r="A9" s="82" t="s">
        <v>11</v>
      </c>
      <c r="B9" s="413" t="s">
        <v>12</v>
      </c>
      <c r="C9" s="413"/>
      <c r="D9" s="413" t="s">
        <v>13</v>
      </c>
    </row>
    <row r="10" spans="1:4">
      <c r="A10" s="82" t="s">
        <v>11</v>
      </c>
      <c r="B10" s="413" t="s">
        <v>14</v>
      </c>
      <c r="C10" s="413"/>
      <c r="D10" s="413" t="s">
        <v>15</v>
      </c>
    </row>
    <row r="11" spans="1:4" ht="21.75" customHeight="1">
      <c r="A11" s="83" t="s">
        <v>16</v>
      </c>
      <c r="B11" s="236" t="s">
        <v>17</v>
      </c>
      <c r="C11" s="236"/>
      <c r="D11" s="236" t="s">
        <v>18</v>
      </c>
    </row>
    <row r="12" spans="1:4">
      <c r="A12" s="414" t="s">
        <v>19</v>
      </c>
      <c r="B12" s="415" t="s">
        <v>20</v>
      </c>
      <c r="C12" s="415"/>
      <c r="D12" s="415" t="s">
        <v>21</v>
      </c>
    </row>
    <row r="13" spans="1:4">
      <c r="A13" s="414" t="s">
        <v>19</v>
      </c>
      <c r="B13" s="415" t="s">
        <v>22</v>
      </c>
      <c r="C13" s="415"/>
      <c r="D13" s="415" t="s">
        <v>23</v>
      </c>
    </row>
    <row r="14" spans="1:4">
      <c r="A14" s="414" t="s">
        <v>19</v>
      </c>
      <c r="B14" s="415" t="s">
        <v>24</v>
      </c>
      <c r="C14" s="415"/>
      <c r="D14" s="415" t="s">
        <v>25</v>
      </c>
    </row>
    <row r="15" spans="1:4">
      <c r="A15" s="414" t="s">
        <v>19</v>
      </c>
      <c r="B15" s="415" t="s">
        <v>26</v>
      </c>
      <c r="C15" s="415"/>
      <c r="D15" s="415" t="s">
        <v>27</v>
      </c>
    </row>
    <row r="16" spans="1:4">
      <c r="A16" s="414" t="s">
        <v>19</v>
      </c>
      <c r="B16" s="415" t="s">
        <v>28</v>
      </c>
      <c r="C16" s="415"/>
      <c r="D16" s="415" t="s">
        <v>29</v>
      </c>
    </row>
    <row r="17" spans="3:3" ht="27">
      <c r="C17" s="427" t="s">
        <v>30</v>
      </c>
    </row>
    <row r="18" spans="3:3" ht="27">
      <c r="C18" s="416"/>
    </row>
  </sheetData>
  <phoneticPr fontId="7" type="noConversion"/>
  <printOptions horizontalCentered="1" verticalCentered="1"/>
  <pageMargins left="0.7" right="0.7" top="0.75" bottom="0.75" header="0.3" footer="0.3"/>
  <pageSetup scale="52" orientation="landscape" blackAndWhite="1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44078-8C8B-4514-A8AD-8D7C8EA0B5E0}">
  <sheetPr>
    <tabColor theme="1"/>
    <pageSetUpPr fitToPage="1"/>
  </sheetPr>
  <dimension ref="A1:J22"/>
  <sheetViews>
    <sheetView zoomScale="80" zoomScaleNormal="80" workbookViewId="0">
      <selection activeCell="K1" sqref="K1:L12"/>
    </sheetView>
  </sheetViews>
  <sheetFormatPr defaultRowHeight="20.25"/>
  <cols>
    <col min="1" max="1" width="42" style="241" customWidth="1"/>
    <col min="2" max="3" width="17.7109375" style="241" customWidth="1"/>
    <col min="4" max="4" width="21.5703125" style="241" bestFit="1" customWidth="1"/>
    <col min="5" max="5" width="17.7109375" style="241" customWidth="1"/>
    <col min="6" max="6" width="19.140625" style="241" customWidth="1"/>
    <col min="7" max="7" width="20.7109375" style="241" customWidth="1"/>
    <col min="8" max="8" width="21.28515625" style="241" bestFit="1" customWidth="1"/>
    <col min="9" max="9" width="5.42578125" style="241" customWidth="1"/>
    <col min="10" max="10" width="17.140625" style="241" bestFit="1" customWidth="1"/>
    <col min="11" max="16384" width="9.140625" style="241"/>
  </cols>
  <sheetData>
    <row r="1" spans="1:10" ht="27" thickBot="1">
      <c r="A1" s="240" t="s">
        <v>24</v>
      </c>
      <c r="C1" s="242"/>
      <c r="F1" s="338" t="s">
        <v>245</v>
      </c>
      <c r="J1" s="241" t="s">
        <v>246</v>
      </c>
    </row>
    <row r="2" spans="1:10" ht="25.5" thickTop="1">
      <c r="A2" s="243" t="s">
        <v>191</v>
      </c>
      <c r="B2" s="244" t="s">
        <v>192</v>
      </c>
      <c r="C2" s="245"/>
      <c r="D2" s="245"/>
      <c r="E2" s="246" t="s">
        <v>193</v>
      </c>
      <c r="F2" s="244" t="s">
        <v>194</v>
      </c>
      <c r="G2" s="245"/>
      <c r="H2" s="247"/>
      <c r="J2" s="241" t="s">
        <v>247</v>
      </c>
    </row>
    <row r="3" spans="1:10" ht="24.75">
      <c r="A3" s="248"/>
      <c r="B3" s="142" t="s">
        <v>214</v>
      </c>
      <c r="C3" s="249" t="s">
        <v>215</v>
      </c>
      <c r="D3" s="142" t="s">
        <v>198</v>
      </c>
      <c r="E3" s="249"/>
      <c r="F3" s="142" t="s">
        <v>199</v>
      </c>
      <c r="G3" s="249" t="s">
        <v>200</v>
      </c>
      <c r="H3" s="250"/>
      <c r="J3" s="241" t="s">
        <v>248</v>
      </c>
    </row>
    <row r="4" spans="1:10" ht="24.75">
      <c r="A4" s="248"/>
      <c r="B4" s="142" t="s">
        <v>249</v>
      </c>
      <c r="C4" s="142" t="s">
        <v>201</v>
      </c>
      <c r="D4" s="142" t="s">
        <v>202</v>
      </c>
      <c r="E4" s="249"/>
      <c r="F4" s="142" t="s">
        <v>203</v>
      </c>
      <c r="G4" s="142" t="s">
        <v>249</v>
      </c>
      <c r="H4" s="251"/>
      <c r="J4" s="241" t="s">
        <v>250</v>
      </c>
    </row>
    <row r="5" spans="1:10" ht="25.5" thickBot="1">
      <c r="A5" s="252"/>
      <c r="B5" s="253" t="s">
        <v>107</v>
      </c>
      <c r="C5" s="146" t="s">
        <v>204</v>
      </c>
      <c r="D5" s="253" t="s">
        <v>205</v>
      </c>
      <c r="E5" s="249"/>
      <c r="F5" s="254" t="s">
        <v>206</v>
      </c>
      <c r="G5" s="253" t="s">
        <v>107</v>
      </c>
      <c r="H5" s="255" t="s">
        <v>207</v>
      </c>
      <c r="J5" s="241" t="s">
        <v>251</v>
      </c>
    </row>
    <row r="6" spans="1:10" ht="21.75" thickTop="1" thickBot="1">
      <c r="A6" s="327" t="s">
        <v>208</v>
      </c>
      <c r="B6" s="376"/>
      <c r="C6" s="376"/>
      <c r="D6" s="377"/>
      <c r="E6" s="259" t="s">
        <v>193</v>
      </c>
      <c r="F6" s="376"/>
      <c r="G6" s="378"/>
      <c r="H6" s="379"/>
      <c r="J6" s="241" t="s">
        <v>252</v>
      </c>
    </row>
    <row r="7" spans="1:10" ht="21.75" thickTop="1" thickBot="1">
      <c r="A7" s="262" t="s">
        <v>210</v>
      </c>
      <c r="B7" s="257"/>
      <c r="C7" s="257"/>
      <c r="D7" s="257"/>
      <c r="E7" s="260"/>
      <c r="F7" s="383"/>
      <c r="G7" s="384"/>
      <c r="H7" s="265" t="s">
        <v>253</v>
      </c>
    </row>
    <row r="8" spans="1:10" ht="21.75" thickTop="1" thickBot="1">
      <c r="A8" s="328" t="s">
        <v>212</v>
      </c>
      <c r="B8" s="267"/>
      <c r="C8" s="267"/>
      <c r="D8" s="385"/>
      <c r="E8" s="345" t="s">
        <v>254</v>
      </c>
      <c r="F8" s="382"/>
      <c r="G8" s="381"/>
      <c r="H8" s="380"/>
      <c r="I8" s="375" t="s">
        <v>254</v>
      </c>
      <c r="J8" s="241" t="s">
        <v>255</v>
      </c>
    </row>
    <row r="9" spans="1:10" ht="21.75" thickTop="1" thickBot="1">
      <c r="A9" s="270"/>
      <c r="B9" s="260"/>
      <c r="C9" s="260"/>
    </row>
    <row r="10" spans="1:10" ht="21" thickTop="1">
      <c r="A10" s="271"/>
      <c r="B10" s="244" t="s">
        <v>192</v>
      </c>
      <c r="C10" s="245"/>
      <c r="D10" s="247"/>
      <c r="E10" s="272" t="s">
        <v>193</v>
      </c>
      <c r="F10" s="244" t="s">
        <v>194</v>
      </c>
      <c r="G10" s="245"/>
      <c r="H10" s="247"/>
      <c r="J10" s="269" t="s">
        <v>256</v>
      </c>
    </row>
    <row r="11" spans="1:10" ht="24.75">
      <c r="A11" s="252"/>
      <c r="B11" s="142" t="s">
        <v>214</v>
      </c>
      <c r="C11" s="249" t="s">
        <v>215</v>
      </c>
      <c r="D11" s="142" t="s">
        <v>198</v>
      </c>
      <c r="E11" s="329" t="s">
        <v>216</v>
      </c>
      <c r="F11" s="273" t="s">
        <v>199</v>
      </c>
      <c r="G11" s="249" t="s">
        <v>238</v>
      </c>
      <c r="H11" s="250" t="s">
        <v>217</v>
      </c>
      <c r="J11" s="241" t="s">
        <v>257</v>
      </c>
    </row>
    <row r="12" spans="1:10">
      <c r="A12" s="274"/>
      <c r="B12" s="142" t="s">
        <v>249</v>
      </c>
      <c r="C12" s="142" t="s">
        <v>201</v>
      </c>
      <c r="D12" s="142" t="s">
        <v>219</v>
      </c>
      <c r="E12" s="329" t="s">
        <v>205</v>
      </c>
      <c r="F12" s="273" t="s">
        <v>203</v>
      </c>
      <c r="G12" s="142" t="s">
        <v>220</v>
      </c>
      <c r="H12" s="251" t="s">
        <v>207</v>
      </c>
      <c r="J12" s="241" t="s">
        <v>258</v>
      </c>
    </row>
    <row r="13" spans="1:10" ht="25.5" thickBot="1">
      <c r="A13" s="248" t="s">
        <v>221</v>
      </c>
      <c r="B13" s="253" t="s">
        <v>107</v>
      </c>
      <c r="C13" s="146" t="s">
        <v>204</v>
      </c>
      <c r="D13" s="255" t="s">
        <v>222</v>
      </c>
      <c r="E13" s="330" t="s">
        <v>223</v>
      </c>
      <c r="F13" s="275" t="s">
        <v>206</v>
      </c>
      <c r="G13" s="253" t="s">
        <v>107</v>
      </c>
      <c r="H13" s="276" t="s">
        <v>224</v>
      </c>
      <c r="I13" s="270"/>
    </row>
    <row r="14" spans="1:10" ht="26.25" thickTop="1" thickBot="1">
      <c r="A14" s="256" t="s">
        <v>239</v>
      </c>
      <c r="B14" s="277"/>
      <c r="C14" s="278"/>
      <c r="D14" s="386"/>
      <c r="E14" s="387">
        <v>1</v>
      </c>
      <c r="F14" s="388"/>
      <c r="G14" s="389"/>
      <c r="H14" s="390"/>
      <c r="J14" s="241" t="s">
        <v>259</v>
      </c>
    </row>
    <row r="15" spans="1:10" ht="20.25" customHeight="1" thickTop="1" thickBot="1">
      <c r="A15" s="176" t="s">
        <v>226</v>
      </c>
      <c r="B15" s="395"/>
      <c r="C15" s="394"/>
      <c r="D15" s="393"/>
      <c r="E15" s="392"/>
      <c r="F15" s="391"/>
      <c r="G15" s="391"/>
      <c r="H15" s="391"/>
      <c r="J15" s="241" t="s">
        <v>260</v>
      </c>
    </row>
    <row r="16" spans="1:10" ht="20.25" customHeight="1" thickTop="1" thickBot="1">
      <c r="A16" s="176"/>
      <c r="B16" s="142"/>
      <c r="C16" s="183"/>
      <c r="D16" s="282"/>
      <c r="E16" s="332"/>
      <c r="F16" s="280"/>
      <c r="G16" s="281"/>
      <c r="H16" s="192"/>
    </row>
    <row r="17" spans="1:10" ht="24.75" customHeight="1" thickTop="1" thickBot="1">
      <c r="A17" s="256" t="s">
        <v>241</v>
      </c>
      <c r="B17" s="339"/>
      <c r="C17" s="278"/>
      <c r="D17" s="396"/>
      <c r="E17" s="397">
        <v>1</v>
      </c>
      <c r="F17" s="398"/>
      <c r="G17" s="399"/>
      <c r="H17" s="390"/>
    </row>
    <row r="18" spans="1:10" ht="20.25" customHeight="1" thickTop="1" thickBot="1">
      <c r="A18" s="176" t="s">
        <v>89</v>
      </c>
      <c r="B18" s="395"/>
      <c r="C18" s="400"/>
      <c r="D18" s="391"/>
      <c r="E18" s="392"/>
      <c r="F18" s="391"/>
      <c r="G18" s="391"/>
      <c r="H18" s="391"/>
    </row>
    <row r="19" spans="1:10" ht="30.75" customHeight="1" thickTop="1" thickBot="1">
      <c r="A19" s="176" t="s">
        <v>229</v>
      </c>
      <c r="B19" s="401"/>
      <c r="C19" s="405"/>
      <c r="D19" s="406"/>
      <c r="E19" s="408"/>
      <c r="F19" s="406"/>
      <c r="G19" s="406"/>
      <c r="H19" s="406"/>
      <c r="I19" s="374" t="s">
        <v>261</v>
      </c>
      <c r="J19" s="241" t="s">
        <v>262</v>
      </c>
    </row>
    <row r="20" spans="1:10" ht="30.75" customHeight="1" thickTop="1" thickBot="1">
      <c r="A20" s="176" t="s">
        <v>230</v>
      </c>
      <c r="B20" s="401"/>
      <c r="C20" s="404"/>
      <c r="D20" s="407"/>
      <c r="E20" s="408"/>
      <c r="F20" s="407"/>
      <c r="G20" s="407"/>
      <c r="H20" s="407"/>
      <c r="I20" s="346" t="s">
        <v>263</v>
      </c>
      <c r="J20" s="241" t="s">
        <v>264</v>
      </c>
    </row>
    <row r="21" spans="1:10" ht="20.25" customHeight="1" thickTop="1" thickBot="1">
      <c r="A21" s="176" t="s">
        <v>219</v>
      </c>
      <c r="B21" s="402"/>
      <c r="C21" s="403"/>
      <c r="D21" s="403"/>
      <c r="E21" s="423"/>
      <c r="F21" s="424"/>
      <c r="G21" s="347"/>
      <c r="H21" s="409"/>
      <c r="I21" s="270"/>
      <c r="J21" s="341" t="s">
        <v>265</v>
      </c>
    </row>
    <row r="22" spans="1:10" ht="21" thickTop="1">
      <c r="D22" s="270"/>
      <c r="E22" s="270"/>
      <c r="F22" s="270"/>
      <c r="G22" s="270"/>
      <c r="H22" s="270"/>
      <c r="I22" s="270"/>
    </row>
  </sheetData>
  <pageMargins left="0.25" right="0.25" top="1.25" bottom="0.5" header="0.5" footer="0.5"/>
  <pageSetup scale="4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1AB0-C4A3-4755-A0FF-43F03077E324}">
  <sheetPr>
    <tabColor theme="1"/>
    <pageSetUpPr fitToPage="1"/>
  </sheetPr>
  <dimension ref="A1:J22"/>
  <sheetViews>
    <sheetView zoomScale="80" zoomScaleNormal="80" workbookViewId="0"/>
  </sheetViews>
  <sheetFormatPr defaultRowHeight="20.25"/>
  <cols>
    <col min="1" max="1" width="42" style="241" customWidth="1"/>
    <col min="2" max="3" width="17.7109375" style="241" customWidth="1"/>
    <col min="4" max="4" width="21.5703125" style="241" bestFit="1" customWidth="1"/>
    <col min="5" max="5" width="17.7109375" style="241" customWidth="1"/>
    <col min="6" max="6" width="19.140625" style="241" customWidth="1"/>
    <col min="7" max="7" width="20.7109375" style="241" customWidth="1"/>
    <col min="8" max="8" width="21.28515625" style="241" bestFit="1" customWidth="1"/>
    <col min="9" max="9" width="5.42578125" style="241" customWidth="1"/>
    <col min="10" max="10" width="17.140625" style="241" bestFit="1" customWidth="1"/>
    <col min="11" max="16384" width="9.140625" style="241"/>
  </cols>
  <sheetData>
    <row r="1" spans="1:10" ht="27" thickBot="1">
      <c r="A1" s="240" t="s">
        <v>266</v>
      </c>
      <c r="C1" s="242"/>
      <c r="E1" s="338" t="s">
        <v>244</v>
      </c>
      <c r="F1" s="242"/>
      <c r="J1" s="241" t="s">
        <v>246</v>
      </c>
    </row>
    <row r="2" spans="1:10" ht="25.5" thickTop="1">
      <c r="A2" s="243" t="s">
        <v>191</v>
      </c>
      <c r="B2" s="244" t="s">
        <v>192</v>
      </c>
      <c r="C2" s="245"/>
      <c r="D2" s="245"/>
      <c r="E2" s="246" t="s">
        <v>193</v>
      </c>
      <c r="F2" s="244" t="s">
        <v>194</v>
      </c>
      <c r="G2" s="245"/>
      <c r="H2" s="247"/>
      <c r="J2" s="241" t="s">
        <v>247</v>
      </c>
    </row>
    <row r="3" spans="1:10" ht="24.75">
      <c r="A3" s="248"/>
      <c r="B3" s="142" t="s">
        <v>214</v>
      </c>
      <c r="C3" s="249" t="s">
        <v>215</v>
      </c>
      <c r="D3" s="142" t="s">
        <v>198</v>
      </c>
      <c r="E3" s="249"/>
      <c r="F3" s="142" t="s">
        <v>199</v>
      </c>
      <c r="G3" s="249" t="s">
        <v>200</v>
      </c>
      <c r="H3" s="250"/>
      <c r="J3" s="241" t="s">
        <v>248</v>
      </c>
    </row>
    <row r="4" spans="1:10" ht="24.75">
      <c r="A4" s="248"/>
      <c r="B4" s="142" t="s">
        <v>249</v>
      </c>
      <c r="C4" s="142" t="s">
        <v>201</v>
      </c>
      <c r="D4" s="142" t="s">
        <v>202</v>
      </c>
      <c r="E4" s="249"/>
      <c r="F4" s="142" t="s">
        <v>203</v>
      </c>
      <c r="G4" s="142" t="s">
        <v>249</v>
      </c>
      <c r="H4" s="251"/>
      <c r="J4" s="241" t="s">
        <v>250</v>
      </c>
    </row>
    <row r="5" spans="1:10" ht="24.75">
      <c r="A5" s="252"/>
      <c r="B5" s="253" t="s">
        <v>107</v>
      </c>
      <c r="C5" s="146" t="s">
        <v>204</v>
      </c>
      <c r="D5" s="253" t="s">
        <v>205</v>
      </c>
      <c r="E5" s="249"/>
      <c r="F5" s="254" t="s">
        <v>206</v>
      </c>
      <c r="G5" s="253" t="s">
        <v>107</v>
      </c>
      <c r="H5" s="255" t="s">
        <v>207</v>
      </c>
      <c r="J5" s="241" t="s">
        <v>251</v>
      </c>
    </row>
    <row r="6" spans="1:10">
      <c r="A6" s="327" t="s">
        <v>208</v>
      </c>
      <c r="B6" s="258">
        <v>3000</v>
      </c>
      <c r="C6" s="258">
        <v>17000</v>
      </c>
      <c r="D6" s="317">
        <f>+C6+B6</f>
        <v>20000</v>
      </c>
      <c r="E6" s="259" t="s">
        <v>193</v>
      </c>
      <c r="F6" s="258">
        <v>15000</v>
      </c>
      <c r="G6" s="323">
        <f>+D6-F6</f>
        <v>5000</v>
      </c>
      <c r="H6" s="261">
        <f>+G6+F6</f>
        <v>20000</v>
      </c>
      <c r="J6" s="241" t="s">
        <v>252</v>
      </c>
    </row>
    <row r="7" spans="1:10">
      <c r="A7" s="262" t="s">
        <v>210</v>
      </c>
      <c r="B7" s="257"/>
      <c r="C7" s="257"/>
      <c r="D7" s="257"/>
      <c r="E7" s="260"/>
      <c r="F7" s="263">
        <v>1</v>
      </c>
      <c r="G7" s="264">
        <v>0.6</v>
      </c>
      <c r="H7" s="265"/>
    </row>
    <row r="8" spans="1:10" ht="21" thickBot="1">
      <c r="A8" s="328" t="s">
        <v>212</v>
      </c>
      <c r="B8" s="267"/>
      <c r="C8" s="267"/>
      <c r="D8" s="340">
        <f>+F8+G8</f>
        <v>18000</v>
      </c>
      <c r="E8" s="345" t="s">
        <v>254</v>
      </c>
      <c r="F8" s="320">
        <f>+F7*F6</f>
        <v>15000</v>
      </c>
      <c r="G8" s="325">
        <f>+G7*G6</f>
        <v>3000</v>
      </c>
      <c r="H8" s="319">
        <f>+G8+F8</f>
        <v>18000</v>
      </c>
      <c r="I8" s="375" t="s">
        <v>254</v>
      </c>
      <c r="J8" s="241" t="s">
        <v>255</v>
      </c>
    </row>
    <row r="9" spans="1:10" ht="21.75" thickTop="1" thickBot="1">
      <c r="A9" s="270"/>
      <c r="B9" s="260"/>
      <c r="C9" s="260"/>
    </row>
    <row r="10" spans="1:10" ht="21" thickTop="1">
      <c r="A10" s="271"/>
      <c r="B10" s="244" t="s">
        <v>192</v>
      </c>
      <c r="C10" s="245"/>
      <c r="D10" s="247"/>
      <c r="E10" s="272" t="s">
        <v>193</v>
      </c>
      <c r="F10" s="244" t="s">
        <v>194</v>
      </c>
      <c r="G10" s="245"/>
      <c r="H10" s="247"/>
      <c r="J10" s="269" t="s">
        <v>256</v>
      </c>
    </row>
    <row r="11" spans="1:10" ht="24.75">
      <c r="A11" s="252"/>
      <c r="B11" s="142" t="s">
        <v>214</v>
      </c>
      <c r="C11" s="249" t="s">
        <v>215</v>
      </c>
      <c r="D11" s="142" t="s">
        <v>198</v>
      </c>
      <c r="E11" s="329" t="s">
        <v>216</v>
      </c>
      <c r="F11" s="273" t="s">
        <v>199</v>
      </c>
      <c r="G11" s="249" t="s">
        <v>238</v>
      </c>
      <c r="H11" s="250" t="s">
        <v>217</v>
      </c>
      <c r="J11" s="241" t="s">
        <v>257</v>
      </c>
    </row>
    <row r="12" spans="1:10">
      <c r="A12" s="274"/>
      <c r="B12" s="142" t="s">
        <v>249</v>
      </c>
      <c r="C12" s="142" t="s">
        <v>201</v>
      </c>
      <c r="D12" s="142" t="s">
        <v>219</v>
      </c>
      <c r="E12" s="329" t="s">
        <v>205</v>
      </c>
      <c r="F12" s="273" t="s">
        <v>203</v>
      </c>
      <c r="G12" s="142" t="s">
        <v>220</v>
      </c>
      <c r="H12" s="251" t="s">
        <v>207</v>
      </c>
      <c r="J12" s="241" t="s">
        <v>258</v>
      </c>
    </row>
    <row r="13" spans="1:10" ht="24.75">
      <c r="A13" s="248" t="s">
        <v>221</v>
      </c>
      <c r="B13" s="253" t="s">
        <v>107</v>
      </c>
      <c r="C13" s="146" t="s">
        <v>204</v>
      </c>
      <c r="D13" s="255" t="s">
        <v>222</v>
      </c>
      <c r="E13" s="330" t="s">
        <v>223</v>
      </c>
      <c r="F13" s="275" t="s">
        <v>206</v>
      </c>
      <c r="G13" s="253" t="s">
        <v>107</v>
      </c>
      <c r="H13" s="276" t="s">
        <v>224</v>
      </c>
      <c r="I13" s="270"/>
    </row>
    <row r="14" spans="1:10" ht="24.75">
      <c r="A14" s="256" t="s">
        <v>239</v>
      </c>
      <c r="B14" s="277">
        <v>0</v>
      </c>
      <c r="C14" s="278"/>
      <c r="D14" s="316">
        <f>+D6</f>
        <v>20000</v>
      </c>
      <c r="E14" s="331">
        <v>1</v>
      </c>
      <c r="F14" s="321">
        <f>+F6</f>
        <v>15000</v>
      </c>
      <c r="G14" s="324">
        <f>+G6</f>
        <v>5000</v>
      </c>
      <c r="H14" s="279">
        <f>+G14+F14</f>
        <v>20000</v>
      </c>
      <c r="J14" s="241" t="s">
        <v>259</v>
      </c>
    </row>
    <row r="15" spans="1:10" ht="20.25" customHeight="1">
      <c r="A15" s="176" t="s">
        <v>226</v>
      </c>
      <c r="B15" s="177">
        <v>1000</v>
      </c>
      <c r="C15" s="314">
        <f>0.45*D14</f>
        <v>9000</v>
      </c>
      <c r="D15" s="178">
        <f>+C15+B15</f>
        <v>10000</v>
      </c>
      <c r="E15" s="332">
        <f>+D15/D14</f>
        <v>0.5</v>
      </c>
      <c r="F15" s="280">
        <f>+E15*F14</f>
        <v>7500</v>
      </c>
      <c r="G15" s="281">
        <f>+G14*E15</f>
        <v>2500</v>
      </c>
      <c r="H15" s="192">
        <f>+G15+F15</f>
        <v>10000</v>
      </c>
      <c r="J15" s="241" t="s">
        <v>260</v>
      </c>
    </row>
    <row r="16" spans="1:10" ht="20.25" customHeight="1">
      <c r="A16" s="176"/>
      <c r="B16" s="142"/>
      <c r="C16" s="183"/>
      <c r="D16" s="282"/>
      <c r="E16" s="332"/>
      <c r="F16" s="280"/>
      <c r="G16" s="281"/>
      <c r="H16" s="192"/>
    </row>
    <row r="17" spans="1:10" ht="24.75" customHeight="1">
      <c r="A17" s="256" t="s">
        <v>241</v>
      </c>
      <c r="B17" s="339"/>
      <c r="C17" s="278"/>
      <c r="D17" s="318">
        <f>+D8</f>
        <v>18000</v>
      </c>
      <c r="E17" s="331">
        <v>1</v>
      </c>
      <c r="F17" s="322">
        <f>+F8</f>
        <v>15000</v>
      </c>
      <c r="G17" s="326">
        <f>+G8</f>
        <v>3000</v>
      </c>
      <c r="H17" s="279">
        <f>+G17+F17</f>
        <v>18000</v>
      </c>
    </row>
    <row r="18" spans="1:10" ht="20.25" customHeight="1">
      <c r="A18" s="176" t="s">
        <v>89</v>
      </c>
      <c r="B18" s="177">
        <v>300</v>
      </c>
      <c r="C18" s="312">
        <v>2400</v>
      </c>
      <c r="D18" s="192">
        <f t="shared" ref="D18:D21" si="0">+C18+B18</f>
        <v>2700</v>
      </c>
      <c r="E18" s="332">
        <f>+D18/D17</f>
        <v>0.15</v>
      </c>
      <c r="F18" s="280">
        <f>+E18*F14</f>
        <v>2250</v>
      </c>
      <c r="G18" s="281">
        <f>+G17*E18</f>
        <v>450</v>
      </c>
      <c r="H18" s="192">
        <f>+G18+F18</f>
        <v>2700</v>
      </c>
    </row>
    <row r="19" spans="1:10" ht="30.75" customHeight="1">
      <c r="A19" s="176" t="s">
        <v>229</v>
      </c>
      <c r="B19" s="194">
        <v>200</v>
      </c>
      <c r="C19" s="313">
        <v>1600</v>
      </c>
      <c r="D19" s="195">
        <f t="shared" si="0"/>
        <v>1800</v>
      </c>
      <c r="E19" s="333">
        <f>+D19/D17</f>
        <v>0.1</v>
      </c>
      <c r="F19" s="283">
        <f>+F14*E19</f>
        <v>1500</v>
      </c>
      <c r="G19" s="284">
        <f>+G17*E19</f>
        <v>300</v>
      </c>
      <c r="H19" s="195">
        <f>+G19+F19</f>
        <v>1800</v>
      </c>
      <c r="I19" s="374" t="s">
        <v>261</v>
      </c>
      <c r="J19" s="241" t="s">
        <v>262</v>
      </c>
    </row>
    <row r="20" spans="1:10" ht="30.75" customHeight="1">
      <c r="A20" s="176" t="s">
        <v>230</v>
      </c>
      <c r="B20" s="194">
        <f>+B19+B18</f>
        <v>500</v>
      </c>
      <c r="C20" s="315">
        <f>+C19+C18</f>
        <v>4000</v>
      </c>
      <c r="D20" s="200">
        <f>+D19+D18</f>
        <v>4500</v>
      </c>
      <c r="E20" s="333">
        <f>+E19+E18</f>
        <v>0.25</v>
      </c>
      <c r="F20" s="200">
        <f t="shared" ref="F20:H20" si="1">+F19+F18</f>
        <v>3750</v>
      </c>
      <c r="G20" s="200">
        <f t="shared" si="1"/>
        <v>750</v>
      </c>
      <c r="H20" s="201">
        <f t="shared" si="1"/>
        <v>4500</v>
      </c>
      <c r="I20" s="346" t="s">
        <v>263</v>
      </c>
      <c r="J20" s="241" t="s">
        <v>264</v>
      </c>
    </row>
    <row r="21" spans="1:10" ht="20.25" customHeight="1">
      <c r="A21" s="176" t="s">
        <v>219</v>
      </c>
      <c r="B21" s="202">
        <f>+B19+B18+B15</f>
        <v>1500</v>
      </c>
      <c r="C21" s="203">
        <f>+C19+C18+C15</f>
        <v>13000</v>
      </c>
      <c r="D21" s="203">
        <f t="shared" si="0"/>
        <v>14500</v>
      </c>
      <c r="E21" s="426">
        <f>+E15+E18+E19</f>
        <v>0.75</v>
      </c>
      <c r="F21" s="425">
        <f>+F19+F18+F15</f>
        <v>11250</v>
      </c>
      <c r="G21" s="347">
        <f>+G19+G18+G15</f>
        <v>3250</v>
      </c>
      <c r="H21" s="285">
        <f>+G21+F21</f>
        <v>14500</v>
      </c>
      <c r="I21" s="270"/>
      <c r="J21" s="341" t="s">
        <v>265</v>
      </c>
    </row>
    <row r="22" spans="1:10">
      <c r="D22" s="270"/>
      <c r="E22" s="270"/>
      <c r="F22" s="270"/>
      <c r="G22" s="270"/>
      <c r="H22" s="270"/>
      <c r="I22" s="270"/>
    </row>
  </sheetData>
  <pageMargins left="0.25" right="0.25" top="1.25" bottom="0.5" header="0.5" footer="0.5"/>
  <pageSetup scale="4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A1BD-F6C2-4E4A-A8E9-D6A56C4DFB3A}">
  <sheetPr>
    <tabColor theme="1"/>
    <pageSetUpPr fitToPage="1"/>
  </sheetPr>
  <dimension ref="A1:J45"/>
  <sheetViews>
    <sheetView zoomScale="70" zoomScaleNormal="70" workbookViewId="0"/>
  </sheetViews>
  <sheetFormatPr defaultRowHeight="27"/>
  <cols>
    <col min="1" max="3" width="50.7109375" style="30" customWidth="1"/>
    <col min="4" max="4" width="55.140625" style="30" customWidth="1"/>
    <col min="5" max="5" width="17.7109375" style="30" customWidth="1"/>
    <col min="6" max="6" width="20.140625" style="30" customWidth="1"/>
    <col min="7" max="16384" width="9.140625" style="30"/>
  </cols>
  <sheetData>
    <row r="1" spans="1:8" ht="9.9499999999999993" customHeight="1" thickBot="1"/>
    <row r="2" spans="1:8" ht="36.75" thickTop="1" thickBot="1">
      <c r="A2" s="310" t="str">
        <f>+' Jan Dough KEY'!A1</f>
        <v>Fantastic Frozen Pizza - January Doughing</v>
      </c>
      <c r="B2" s="88"/>
      <c r="D2" s="38" t="s">
        <v>99</v>
      </c>
      <c r="E2" s="37"/>
      <c r="F2" s="334"/>
    </row>
    <row r="3" spans="1:8" ht="9.9499999999999993" customHeight="1" thickTop="1" thickBot="1"/>
    <row r="4" spans="1:8" ht="27.75" thickBot="1">
      <c r="A4" s="89" t="s">
        <v>127</v>
      </c>
      <c r="B4" s="90"/>
      <c r="C4" s="90"/>
      <c r="D4" s="91"/>
    </row>
    <row r="5" spans="1:8" ht="9.9499999999999993" customHeight="1"/>
    <row r="6" spans="1:8" ht="27.75">
      <c r="A6" s="35" t="s">
        <v>102</v>
      </c>
      <c r="B6" s="34" t="s">
        <v>103</v>
      </c>
      <c r="C6" s="34" t="s">
        <v>104</v>
      </c>
      <c r="D6" s="33" t="s">
        <v>105</v>
      </c>
    </row>
    <row r="7" spans="1:8" ht="5.0999999999999996" customHeight="1">
      <c r="A7" s="32"/>
      <c r="B7" s="32"/>
      <c r="C7" s="32"/>
      <c r="D7" s="32"/>
    </row>
    <row r="8" spans="1:8">
      <c r="A8" s="30" t="s">
        <v>59</v>
      </c>
      <c r="B8" s="92" t="s">
        <v>59</v>
      </c>
      <c r="C8" s="93" t="s">
        <v>59</v>
      </c>
      <c r="D8" s="31" t="str">
        <f>A8</f>
        <v>Raw Materials</v>
      </c>
    </row>
    <row r="9" spans="1:8">
      <c r="A9" s="30" t="s">
        <v>107</v>
      </c>
      <c r="B9" s="92" t="s">
        <v>108</v>
      </c>
      <c r="C9" s="93" t="s">
        <v>133</v>
      </c>
      <c r="D9" s="31" t="str">
        <f>A9</f>
        <v>Inventory</v>
      </c>
    </row>
    <row r="10" spans="1:8">
      <c r="B10" s="92" t="s">
        <v>110</v>
      </c>
      <c r="C10" s="93" t="s">
        <v>111</v>
      </c>
      <c r="D10" s="410" t="s">
        <v>267</v>
      </c>
      <c r="E10" s="410">
        <f>+B16</f>
        <v>9000</v>
      </c>
      <c r="F10" s="410" t="s">
        <v>268</v>
      </c>
      <c r="G10" s="410"/>
      <c r="H10" s="410"/>
    </row>
    <row r="11" spans="1:8" ht="27.75" thickBot="1">
      <c r="B11" s="92" t="s">
        <v>112</v>
      </c>
      <c r="C11" s="93" t="s">
        <v>136</v>
      </c>
      <c r="D11" s="410" t="s">
        <v>269</v>
      </c>
      <c r="F11" s="410">
        <f>+E10</f>
        <v>9000</v>
      </c>
      <c r="G11" s="411" t="s">
        <v>270</v>
      </c>
      <c r="H11" s="410"/>
    </row>
    <row r="12" spans="1:8" ht="28.5" thickTop="1">
      <c r="A12" s="94"/>
      <c r="B12" s="95" t="s">
        <v>113</v>
      </c>
      <c r="C12" s="311">
        <f>-B16</f>
        <v>-9000</v>
      </c>
    </row>
    <row r="13" spans="1:8" ht="9.9499999999999993" customHeight="1">
      <c r="A13" s="32"/>
      <c r="B13" s="32"/>
      <c r="C13" s="32"/>
      <c r="D13" s="32"/>
    </row>
    <row r="14" spans="1:8">
      <c r="B14" s="93" t="s">
        <v>88</v>
      </c>
    </row>
    <row r="15" spans="1:8" ht="27.75">
      <c r="A15" s="96" t="s">
        <v>249</v>
      </c>
      <c r="B15" s="93" t="s">
        <v>133</v>
      </c>
      <c r="C15" s="97" t="s">
        <v>140</v>
      </c>
    </row>
    <row r="16" spans="1:8" ht="27.75">
      <c r="A16" s="30" t="s">
        <v>60</v>
      </c>
      <c r="B16" s="335">
        <f>+' Jan Dough KEY'!C15</f>
        <v>9000</v>
      </c>
      <c r="C16" s="97" t="s">
        <v>143</v>
      </c>
      <c r="D16" s="342" t="s">
        <v>159</v>
      </c>
    </row>
    <row r="17" spans="1:10">
      <c r="A17" s="30" t="s">
        <v>107</v>
      </c>
      <c r="B17" s="98" t="s">
        <v>145</v>
      </c>
      <c r="C17" s="97" t="s">
        <v>146</v>
      </c>
      <c r="D17" s="342" t="str">
        <f>A16</f>
        <v>Work In Process</v>
      </c>
    </row>
    <row r="18" spans="1:10">
      <c r="A18" s="30" t="s">
        <v>148</v>
      </c>
      <c r="B18" s="336">
        <f>+' Jan Dough KEY'!C20</f>
        <v>4000</v>
      </c>
      <c r="C18" s="97" t="s">
        <v>149</v>
      </c>
      <c r="D18" s="342" t="str">
        <f>A17</f>
        <v>Inventory</v>
      </c>
    </row>
    <row r="19" spans="1:10">
      <c r="A19" s="337">
        <f>+' Jan Dough KEY'!B21</f>
        <v>1500</v>
      </c>
      <c r="B19" s="100" t="s">
        <v>151</v>
      </c>
      <c r="C19" s="101">
        <f>+' Jan Dough KEY'!F21</f>
        <v>11250</v>
      </c>
      <c r="D19" s="343">
        <f>+A19+B16+B18-C19</f>
        <v>3250</v>
      </c>
      <c r="E19" s="30" t="s">
        <v>271</v>
      </c>
    </row>
    <row r="20" spans="1:10">
      <c r="B20" s="103">
        <f>+' Jan Dough KEY'!C21</f>
        <v>13000</v>
      </c>
    </row>
    <row r="21" spans="1:10" ht="5.0999999999999996" customHeight="1">
      <c r="A21" s="32"/>
      <c r="B21" s="32"/>
      <c r="C21" s="32"/>
      <c r="D21" s="32"/>
    </row>
    <row r="22" spans="1:10">
      <c r="B22" s="97" t="s">
        <v>140</v>
      </c>
      <c r="D22" s="110" t="s">
        <v>272</v>
      </c>
      <c r="E22" s="412">
        <f>+B24</f>
        <v>11250</v>
      </c>
      <c r="F22" s="110" t="s">
        <v>268</v>
      </c>
      <c r="G22" s="110"/>
      <c r="H22" s="110"/>
      <c r="I22" s="110"/>
      <c r="J22" s="110"/>
    </row>
    <row r="23" spans="1:10" ht="27.75">
      <c r="A23" s="96" t="s">
        <v>273</v>
      </c>
      <c r="B23" s="97" t="s">
        <v>153</v>
      </c>
      <c r="D23" s="110" t="s">
        <v>274</v>
      </c>
      <c r="E23" s="110"/>
      <c r="F23" s="412">
        <f>+E22</f>
        <v>11250</v>
      </c>
      <c r="G23" s="110" t="s">
        <v>270</v>
      </c>
      <c r="H23" s="110"/>
      <c r="I23" s="110"/>
      <c r="J23" s="110"/>
    </row>
    <row r="24" spans="1:10">
      <c r="A24" s="30" t="s">
        <v>60</v>
      </c>
      <c r="B24" s="104">
        <f>+C19</f>
        <v>11250</v>
      </c>
    </row>
    <row r="25" spans="1:10">
      <c r="A25" s="30" t="s">
        <v>107</v>
      </c>
      <c r="B25" s="105" t="s">
        <v>275</v>
      </c>
    </row>
    <row r="26" spans="1:10">
      <c r="B26" s="93" t="s">
        <v>133</v>
      </c>
      <c r="C26" s="97" t="s">
        <v>140</v>
      </c>
      <c r="D26" s="31" t="s">
        <v>159</v>
      </c>
    </row>
    <row r="27" spans="1:10" ht="27.75">
      <c r="A27" s="30" t="s">
        <v>148</v>
      </c>
      <c r="B27" s="98" t="s">
        <v>145</v>
      </c>
      <c r="C27" s="97" t="s">
        <v>143</v>
      </c>
      <c r="D27" s="31" t="str">
        <f>A24</f>
        <v>Work In Process</v>
      </c>
    </row>
    <row r="28" spans="1:10">
      <c r="B28" s="100" t="s">
        <v>151</v>
      </c>
      <c r="C28" s="97" t="s">
        <v>162</v>
      </c>
      <c r="D28" s="31" t="str">
        <f>A25</f>
        <v>Inventory</v>
      </c>
    </row>
    <row r="29" spans="1:10">
      <c r="C29" s="97" t="s">
        <v>149</v>
      </c>
    </row>
    <row r="30" spans="1:10" ht="5.0999999999999996" customHeight="1">
      <c r="A30" s="32"/>
      <c r="B30" s="32"/>
      <c r="C30" s="32"/>
      <c r="D30" s="32"/>
    </row>
    <row r="31" spans="1:10">
      <c r="B31" s="97" t="s">
        <v>140</v>
      </c>
    </row>
    <row r="32" spans="1:10" ht="27.75">
      <c r="A32" s="96" t="s">
        <v>276</v>
      </c>
      <c r="B32" s="97" t="s">
        <v>153</v>
      </c>
    </row>
    <row r="33" spans="1:4" ht="27.75">
      <c r="A33" s="30" t="s">
        <v>60</v>
      </c>
      <c r="B33" s="97" t="s">
        <v>277</v>
      </c>
    </row>
    <row r="34" spans="1:4">
      <c r="A34" s="30" t="s">
        <v>107</v>
      </c>
      <c r="B34" s="105" t="s">
        <v>275</v>
      </c>
      <c r="D34" s="31" t="s">
        <v>171</v>
      </c>
    </row>
    <row r="35" spans="1:4">
      <c r="B35" s="93" t="s">
        <v>133</v>
      </c>
      <c r="C35" s="97" t="s">
        <v>114</v>
      </c>
      <c r="D35" s="31" t="str">
        <f>A33</f>
        <v>Work In Process</v>
      </c>
    </row>
    <row r="36" spans="1:4">
      <c r="A36" s="30" t="s">
        <v>148</v>
      </c>
      <c r="B36" s="98" t="s">
        <v>145</v>
      </c>
      <c r="C36" s="97" t="s">
        <v>174</v>
      </c>
      <c r="D36" s="31" t="str">
        <f>A34</f>
        <v>Inventory</v>
      </c>
    </row>
    <row r="37" spans="1:4" ht="27.75">
      <c r="B37" s="100" t="s">
        <v>151</v>
      </c>
      <c r="C37" s="97" t="s">
        <v>175</v>
      </c>
    </row>
    <row r="38" spans="1:4" ht="27.75">
      <c r="B38" s="105"/>
      <c r="C38" s="106" t="s">
        <v>278</v>
      </c>
    </row>
    <row r="39" spans="1:4" ht="9.9499999999999993" customHeight="1">
      <c r="A39" s="32"/>
      <c r="B39" s="32"/>
      <c r="C39" s="32"/>
      <c r="D39" s="32"/>
    </row>
    <row r="40" spans="1:4" ht="27.75">
      <c r="A40" s="30" t="s">
        <v>279</v>
      </c>
      <c r="B40" s="97" t="s">
        <v>180</v>
      </c>
      <c r="C40" s="92" t="s">
        <v>114</v>
      </c>
      <c r="D40" s="31" t="s">
        <v>280</v>
      </c>
    </row>
    <row r="41" spans="1:4">
      <c r="A41" s="30" t="s">
        <v>107</v>
      </c>
      <c r="B41" s="97"/>
      <c r="C41" s="92" t="s">
        <v>124</v>
      </c>
      <c r="D41" s="31" t="str">
        <f>A41</f>
        <v>Inventory</v>
      </c>
    </row>
    <row r="42" spans="1:4" ht="5.0999999999999996" customHeight="1">
      <c r="A42" s="32"/>
      <c r="B42" s="32"/>
      <c r="C42" s="32"/>
      <c r="D42" s="32"/>
    </row>
    <row r="44" spans="1:4">
      <c r="D44" s="31"/>
    </row>
    <row r="45" spans="1:4">
      <c r="D45" s="31"/>
    </row>
  </sheetData>
  <pageMargins left="0.7" right="0.7" top="0.75" bottom="0.75" header="0.3" footer="0.3"/>
  <pageSetup scale="43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4"/>
  <sheetViews>
    <sheetView workbookViewId="0">
      <selection activeCell="C10" sqref="C10"/>
    </sheetView>
  </sheetViews>
  <sheetFormatPr defaultColWidth="9.140625" defaultRowHeight="18"/>
  <cols>
    <col min="1" max="1" width="38.42578125" style="1" customWidth="1"/>
    <col min="2" max="2" width="15.7109375" style="1" customWidth="1"/>
    <col min="3" max="3" width="20.7109375" style="1" bestFit="1" customWidth="1"/>
    <col min="4" max="4" width="19" style="1" bestFit="1" customWidth="1"/>
    <col min="5" max="16384" width="9.140625" style="1"/>
  </cols>
  <sheetData>
    <row r="1" spans="1:2">
      <c r="A1" s="1" t="s">
        <v>281</v>
      </c>
      <c r="B1" s="1" t="e">
        <f>#REF!</f>
        <v>#REF!</v>
      </c>
    </row>
    <row r="2" spans="1:2">
      <c r="A2" s="1" t="s">
        <v>282</v>
      </c>
      <c r="B2" s="1" t="e">
        <f>#REF!</f>
        <v>#REF!</v>
      </c>
    </row>
    <row r="3" spans="1:2">
      <c r="A3" s="1" t="e">
        <f>#REF!</f>
        <v>#REF!</v>
      </c>
      <c r="B3" s="1" t="e">
        <f>#REF!</f>
        <v>#REF!</v>
      </c>
    </row>
    <row r="4" spans="1:2">
      <c r="A4" s="1" t="s">
        <v>283</v>
      </c>
      <c r="B4" s="2" t="e">
        <f>#REF!</f>
        <v>#REF!</v>
      </c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DR15"/>
  <sheetViews>
    <sheetView workbookViewId="0">
      <selection activeCell="A10" sqref="A10"/>
    </sheetView>
  </sheetViews>
  <sheetFormatPr defaultRowHeight="12.75"/>
  <cols>
    <col min="1" max="1" width="26.140625" bestFit="1" customWidth="1"/>
  </cols>
  <sheetData>
    <row r="3" spans="1:122">
      <c r="C3" s="7">
        <v>10000</v>
      </c>
    </row>
    <row r="10" spans="1:122">
      <c r="A10" t="s">
        <v>284</v>
      </c>
      <c r="B10">
        <v>1</v>
      </c>
      <c r="C10">
        <f t="shared" ref="C10:BN10" si="0">+B10+1</f>
        <v>2</v>
      </c>
      <c r="D10">
        <f t="shared" si="0"/>
        <v>3</v>
      </c>
      <c r="E10">
        <f t="shared" si="0"/>
        <v>4</v>
      </c>
      <c r="F10">
        <f t="shared" si="0"/>
        <v>5</v>
      </c>
      <c r="G10">
        <f t="shared" si="0"/>
        <v>6</v>
      </c>
      <c r="H10">
        <f t="shared" si="0"/>
        <v>7</v>
      </c>
      <c r="I10">
        <f t="shared" si="0"/>
        <v>8</v>
      </c>
      <c r="J10">
        <f t="shared" si="0"/>
        <v>9</v>
      </c>
      <c r="K10">
        <f t="shared" si="0"/>
        <v>10</v>
      </c>
      <c r="L10">
        <f t="shared" si="0"/>
        <v>11</v>
      </c>
      <c r="M10">
        <f t="shared" si="0"/>
        <v>12</v>
      </c>
      <c r="N10">
        <f t="shared" si="0"/>
        <v>13</v>
      </c>
      <c r="O10">
        <f t="shared" si="0"/>
        <v>14</v>
      </c>
      <c r="P10">
        <f t="shared" si="0"/>
        <v>15</v>
      </c>
      <c r="Q10">
        <f t="shared" si="0"/>
        <v>16</v>
      </c>
      <c r="R10">
        <f t="shared" si="0"/>
        <v>17</v>
      </c>
      <c r="S10">
        <f t="shared" si="0"/>
        <v>18</v>
      </c>
      <c r="T10">
        <f t="shared" si="0"/>
        <v>19</v>
      </c>
      <c r="U10">
        <f t="shared" si="0"/>
        <v>20</v>
      </c>
      <c r="V10">
        <f t="shared" si="0"/>
        <v>21</v>
      </c>
      <c r="W10">
        <f t="shared" si="0"/>
        <v>22</v>
      </c>
      <c r="X10">
        <f t="shared" si="0"/>
        <v>23</v>
      </c>
      <c r="Y10">
        <f t="shared" si="0"/>
        <v>24</v>
      </c>
      <c r="Z10">
        <f t="shared" si="0"/>
        <v>25</v>
      </c>
      <c r="AA10">
        <f t="shared" si="0"/>
        <v>26</v>
      </c>
      <c r="AB10">
        <f t="shared" si="0"/>
        <v>27</v>
      </c>
      <c r="AC10">
        <f t="shared" si="0"/>
        <v>28</v>
      </c>
      <c r="AD10">
        <f t="shared" si="0"/>
        <v>29</v>
      </c>
      <c r="AE10">
        <f t="shared" si="0"/>
        <v>30</v>
      </c>
      <c r="AF10">
        <f t="shared" si="0"/>
        <v>31</v>
      </c>
      <c r="AG10">
        <f t="shared" si="0"/>
        <v>32</v>
      </c>
      <c r="AH10">
        <f t="shared" si="0"/>
        <v>33</v>
      </c>
      <c r="AI10">
        <f t="shared" si="0"/>
        <v>34</v>
      </c>
      <c r="AJ10">
        <f t="shared" si="0"/>
        <v>35</v>
      </c>
      <c r="AK10">
        <f t="shared" si="0"/>
        <v>36</v>
      </c>
      <c r="AL10">
        <f t="shared" si="0"/>
        <v>37</v>
      </c>
      <c r="AM10">
        <f t="shared" si="0"/>
        <v>38</v>
      </c>
      <c r="AN10">
        <f t="shared" si="0"/>
        <v>39</v>
      </c>
      <c r="AO10">
        <f t="shared" si="0"/>
        <v>40</v>
      </c>
      <c r="AP10">
        <f t="shared" si="0"/>
        <v>41</v>
      </c>
      <c r="AQ10">
        <f t="shared" si="0"/>
        <v>42</v>
      </c>
      <c r="AR10">
        <f t="shared" si="0"/>
        <v>43</v>
      </c>
      <c r="AS10">
        <f t="shared" si="0"/>
        <v>44</v>
      </c>
      <c r="AT10">
        <f t="shared" si="0"/>
        <v>45</v>
      </c>
      <c r="AU10">
        <f t="shared" si="0"/>
        <v>46</v>
      </c>
      <c r="AV10">
        <f t="shared" si="0"/>
        <v>47</v>
      </c>
      <c r="AW10">
        <f t="shared" si="0"/>
        <v>48</v>
      </c>
      <c r="AX10">
        <f t="shared" si="0"/>
        <v>49</v>
      </c>
      <c r="AY10">
        <f t="shared" si="0"/>
        <v>50</v>
      </c>
      <c r="AZ10">
        <f t="shared" si="0"/>
        <v>51</v>
      </c>
      <c r="BA10">
        <f t="shared" si="0"/>
        <v>52</v>
      </c>
      <c r="BB10">
        <f t="shared" si="0"/>
        <v>53</v>
      </c>
      <c r="BC10">
        <f t="shared" si="0"/>
        <v>54</v>
      </c>
      <c r="BD10">
        <f t="shared" si="0"/>
        <v>55</v>
      </c>
      <c r="BE10">
        <f t="shared" si="0"/>
        <v>56</v>
      </c>
      <c r="BF10">
        <f t="shared" si="0"/>
        <v>57</v>
      </c>
      <c r="BG10">
        <f t="shared" si="0"/>
        <v>58</v>
      </c>
      <c r="BH10">
        <f t="shared" si="0"/>
        <v>59</v>
      </c>
      <c r="BI10">
        <f t="shared" si="0"/>
        <v>60</v>
      </c>
      <c r="BJ10">
        <f t="shared" si="0"/>
        <v>61</v>
      </c>
      <c r="BK10">
        <f t="shared" si="0"/>
        <v>62</v>
      </c>
      <c r="BL10">
        <f t="shared" si="0"/>
        <v>63</v>
      </c>
      <c r="BM10">
        <f t="shared" si="0"/>
        <v>64</v>
      </c>
      <c r="BN10">
        <f t="shared" si="0"/>
        <v>65</v>
      </c>
      <c r="BO10">
        <f t="shared" ref="BO10:CW10" si="1">+BN10+1</f>
        <v>66</v>
      </c>
      <c r="BP10">
        <f t="shared" si="1"/>
        <v>67</v>
      </c>
      <c r="BQ10">
        <f t="shared" si="1"/>
        <v>68</v>
      </c>
      <c r="BR10">
        <f t="shared" si="1"/>
        <v>69</v>
      </c>
      <c r="BS10">
        <f t="shared" si="1"/>
        <v>70</v>
      </c>
      <c r="BT10">
        <f t="shared" si="1"/>
        <v>71</v>
      </c>
      <c r="BU10">
        <f t="shared" si="1"/>
        <v>72</v>
      </c>
      <c r="BV10">
        <f t="shared" si="1"/>
        <v>73</v>
      </c>
      <c r="BW10">
        <f t="shared" si="1"/>
        <v>74</v>
      </c>
      <c r="BX10">
        <f t="shared" si="1"/>
        <v>75</v>
      </c>
      <c r="BY10">
        <f t="shared" si="1"/>
        <v>76</v>
      </c>
      <c r="BZ10">
        <f t="shared" si="1"/>
        <v>77</v>
      </c>
      <c r="CA10">
        <f t="shared" si="1"/>
        <v>78</v>
      </c>
      <c r="CB10">
        <f t="shared" si="1"/>
        <v>79</v>
      </c>
      <c r="CC10">
        <f t="shared" si="1"/>
        <v>80</v>
      </c>
      <c r="CD10">
        <f t="shared" si="1"/>
        <v>81</v>
      </c>
      <c r="CE10">
        <f t="shared" si="1"/>
        <v>82</v>
      </c>
      <c r="CF10">
        <f t="shared" si="1"/>
        <v>83</v>
      </c>
      <c r="CG10">
        <f t="shared" si="1"/>
        <v>84</v>
      </c>
      <c r="CH10">
        <f t="shared" si="1"/>
        <v>85</v>
      </c>
      <c r="CI10">
        <f t="shared" si="1"/>
        <v>86</v>
      </c>
      <c r="CJ10">
        <f t="shared" si="1"/>
        <v>87</v>
      </c>
      <c r="CK10">
        <f t="shared" si="1"/>
        <v>88</v>
      </c>
      <c r="CL10">
        <f t="shared" si="1"/>
        <v>89</v>
      </c>
      <c r="CM10">
        <f t="shared" si="1"/>
        <v>90</v>
      </c>
      <c r="CN10">
        <f t="shared" si="1"/>
        <v>91</v>
      </c>
      <c r="CO10">
        <f t="shared" si="1"/>
        <v>92</v>
      </c>
      <c r="CP10">
        <f t="shared" si="1"/>
        <v>93</v>
      </c>
      <c r="CQ10">
        <f t="shared" si="1"/>
        <v>94</v>
      </c>
      <c r="CR10">
        <f t="shared" si="1"/>
        <v>95</v>
      </c>
      <c r="CS10">
        <f t="shared" si="1"/>
        <v>96</v>
      </c>
      <c r="CT10">
        <f t="shared" si="1"/>
        <v>97</v>
      </c>
      <c r="CU10">
        <f t="shared" si="1"/>
        <v>98</v>
      </c>
      <c r="CV10">
        <f t="shared" si="1"/>
        <v>99</v>
      </c>
      <c r="CW10">
        <f t="shared" si="1"/>
        <v>100</v>
      </c>
      <c r="CX10">
        <f t="shared" ref="CX10:DE10" si="2">+CW10+1</f>
        <v>101</v>
      </c>
      <c r="CY10">
        <f t="shared" si="2"/>
        <v>102</v>
      </c>
      <c r="CZ10">
        <f t="shared" si="2"/>
        <v>103</v>
      </c>
      <c r="DA10">
        <f t="shared" si="2"/>
        <v>104</v>
      </c>
      <c r="DB10">
        <f t="shared" si="2"/>
        <v>105</v>
      </c>
      <c r="DC10">
        <f t="shared" si="2"/>
        <v>106</v>
      </c>
      <c r="DD10">
        <f t="shared" si="2"/>
        <v>107</v>
      </c>
      <c r="DE10">
        <f t="shared" si="2"/>
        <v>108</v>
      </c>
      <c r="DF10">
        <f t="shared" ref="DF10:DR10" si="3">+DE10+1</f>
        <v>109</v>
      </c>
      <c r="DG10">
        <f t="shared" si="3"/>
        <v>110</v>
      </c>
      <c r="DH10">
        <f t="shared" si="3"/>
        <v>111</v>
      </c>
      <c r="DI10">
        <f t="shared" si="3"/>
        <v>112</v>
      </c>
      <c r="DJ10">
        <f t="shared" si="3"/>
        <v>113</v>
      </c>
      <c r="DK10">
        <f t="shared" si="3"/>
        <v>114</v>
      </c>
      <c r="DL10">
        <f t="shared" si="3"/>
        <v>115</v>
      </c>
      <c r="DM10">
        <f t="shared" si="3"/>
        <v>116</v>
      </c>
      <c r="DN10">
        <f t="shared" si="3"/>
        <v>117</v>
      </c>
      <c r="DO10">
        <f t="shared" si="3"/>
        <v>118</v>
      </c>
      <c r="DP10">
        <f t="shared" si="3"/>
        <v>119</v>
      </c>
      <c r="DQ10">
        <f t="shared" si="3"/>
        <v>120</v>
      </c>
      <c r="DR10">
        <f t="shared" si="3"/>
        <v>121</v>
      </c>
    </row>
    <row r="11" spans="1:122">
      <c r="B11">
        <v>100</v>
      </c>
      <c r="C11">
        <f>+B11+100</f>
        <v>200</v>
      </c>
      <c r="D11">
        <f t="shared" ref="D11:BO11" si="4">+C11+100</f>
        <v>300</v>
      </c>
      <c r="E11">
        <f t="shared" si="4"/>
        <v>400</v>
      </c>
      <c r="F11">
        <f t="shared" si="4"/>
        <v>500</v>
      </c>
      <c r="G11">
        <f t="shared" si="4"/>
        <v>600</v>
      </c>
      <c r="H11">
        <f t="shared" si="4"/>
        <v>700</v>
      </c>
      <c r="I11">
        <f t="shared" si="4"/>
        <v>800</v>
      </c>
      <c r="J11">
        <f t="shared" si="4"/>
        <v>900</v>
      </c>
      <c r="K11">
        <f t="shared" si="4"/>
        <v>1000</v>
      </c>
      <c r="L11">
        <f t="shared" si="4"/>
        <v>1100</v>
      </c>
      <c r="M11">
        <f t="shared" si="4"/>
        <v>1200</v>
      </c>
      <c r="N11">
        <f t="shared" si="4"/>
        <v>1300</v>
      </c>
      <c r="O11">
        <f t="shared" si="4"/>
        <v>1400</v>
      </c>
      <c r="P11">
        <f t="shared" si="4"/>
        <v>1500</v>
      </c>
      <c r="Q11">
        <f t="shared" si="4"/>
        <v>1600</v>
      </c>
      <c r="R11">
        <f t="shared" si="4"/>
        <v>1700</v>
      </c>
      <c r="S11">
        <f t="shared" si="4"/>
        <v>1800</v>
      </c>
      <c r="T11">
        <f t="shared" si="4"/>
        <v>1900</v>
      </c>
      <c r="U11">
        <f t="shared" si="4"/>
        <v>2000</v>
      </c>
      <c r="V11">
        <f t="shared" si="4"/>
        <v>2100</v>
      </c>
      <c r="W11">
        <f t="shared" si="4"/>
        <v>2200</v>
      </c>
      <c r="X11">
        <f t="shared" si="4"/>
        <v>2300</v>
      </c>
      <c r="Y11">
        <f t="shared" si="4"/>
        <v>2400</v>
      </c>
      <c r="Z11">
        <f t="shared" si="4"/>
        <v>2500</v>
      </c>
      <c r="AA11">
        <f t="shared" si="4"/>
        <v>2600</v>
      </c>
      <c r="AB11">
        <f t="shared" si="4"/>
        <v>2700</v>
      </c>
      <c r="AC11">
        <f t="shared" si="4"/>
        <v>2800</v>
      </c>
      <c r="AD11">
        <f t="shared" si="4"/>
        <v>2900</v>
      </c>
      <c r="AE11">
        <f t="shared" si="4"/>
        <v>3000</v>
      </c>
      <c r="AF11">
        <f t="shared" si="4"/>
        <v>3100</v>
      </c>
      <c r="AG11">
        <f t="shared" si="4"/>
        <v>3200</v>
      </c>
      <c r="AH11">
        <f t="shared" si="4"/>
        <v>3300</v>
      </c>
      <c r="AI11">
        <f t="shared" si="4"/>
        <v>3400</v>
      </c>
      <c r="AJ11">
        <f t="shared" si="4"/>
        <v>3500</v>
      </c>
      <c r="AK11">
        <f t="shared" si="4"/>
        <v>3600</v>
      </c>
      <c r="AL11">
        <f t="shared" si="4"/>
        <v>3700</v>
      </c>
      <c r="AM11">
        <f t="shared" si="4"/>
        <v>3800</v>
      </c>
      <c r="AN11">
        <f t="shared" si="4"/>
        <v>3900</v>
      </c>
      <c r="AO11">
        <f t="shared" si="4"/>
        <v>4000</v>
      </c>
      <c r="AP11">
        <f t="shared" si="4"/>
        <v>4100</v>
      </c>
      <c r="AQ11">
        <f t="shared" si="4"/>
        <v>4200</v>
      </c>
      <c r="AR11">
        <f t="shared" si="4"/>
        <v>4300</v>
      </c>
      <c r="AS11">
        <f t="shared" si="4"/>
        <v>4400</v>
      </c>
      <c r="AT11">
        <f t="shared" si="4"/>
        <v>4500</v>
      </c>
      <c r="AU11">
        <f t="shared" si="4"/>
        <v>4600</v>
      </c>
      <c r="AV11">
        <f t="shared" si="4"/>
        <v>4700</v>
      </c>
      <c r="AW11">
        <f t="shared" si="4"/>
        <v>4800</v>
      </c>
      <c r="AX11">
        <f t="shared" si="4"/>
        <v>4900</v>
      </c>
      <c r="AY11">
        <f t="shared" si="4"/>
        <v>5000</v>
      </c>
      <c r="AZ11">
        <f t="shared" si="4"/>
        <v>5100</v>
      </c>
      <c r="BA11">
        <f t="shared" si="4"/>
        <v>5200</v>
      </c>
      <c r="BB11">
        <f t="shared" si="4"/>
        <v>5300</v>
      </c>
      <c r="BC11">
        <f t="shared" si="4"/>
        <v>5400</v>
      </c>
      <c r="BD11">
        <f t="shared" si="4"/>
        <v>5500</v>
      </c>
      <c r="BE11">
        <f t="shared" si="4"/>
        <v>5600</v>
      </c>
      <c r="BF11">
        <f t="shared" si="4"/>
        <v>5700</v>
      </c>
      <c r="BG11">
        <f t="shared" si="4"/>
        <v>5800</v>
      </c>
      <c r="BH11">
        <f t="shared" si="4"/>
        <v>5900</v>
      </c>
      <c r="BI11">
        <f t="shared" si="4"/>
        <v>6000</v>
      </c>
      <c r="BJ11">
        <f t="shared" si="4"/>
        <v>6100</v>
      </c>
      <c r="BK11">
        <f t="shared" si="4"/>
        <v>6200</v>
      </c>
      <c r="BL11">
        <f t="shared" si="4"/>
        <v>6300</v>
      </c>
      <c r="BM11">
        <f t="shared" si="4"/>
        <v>6400</v>
      </c>
      <c r="BN11">
        <f t="shared" si="4"/>
        <v>6500</v>
      </c>
      <c r="BO11">
        <f t="shared" si="4"/>
        <v>6600</v>
      </c>
      <c r="BP11">
        <f t="shared" ref="BP11:CW11" si="5">+BO11+100</f>
        <v>6700</v>
      </c>
      <c r="BQ11">
        <f t="shared" si="5"/>
        <v>6800</v>
      </c>
      <c r="BR11">
        <f t="shared" si="5"/>
        <v>6900</v>
      </c>
      <c r="BS11">
        <f t="shared" si="5"/>
        <v>7000</v>
      </c>
      <c r="BT11">
        <f t="shared" si="5"/>
        <v>7100</v>
      </c>
      <c r="BU11">
        <f t="shared" si="5"/>
        <v>7200</v>
      </c>
      <c r="BV11">
        <f t="shared" si="5"/>
        <v>7300</v>
      </c>
      <c r="BW11">
        <f t="shared" si="5"/>
        <v>7400</v>
      </c>
      <c r="BX11">
        <f t="shared" si="5"/>
        <v>7500</v>
      </c>
      <c r="BY11">
        <f t="shared" si="5"/>
        <v>7600</v>
      </c>
      <c r="BZ11">
        <f t="shared" si="5"/>
        <v>7700</v>
      </c>
      <c r="CA11">
        <f t="shared" si="5"/>
        <v>7800</v>
      </c>
      <c r="CB11">
        <f t="shared" si="5"/>
        <v>7900</v>
      </c>
      <c r="CC11">
        <f t="shared" si="5"/>
        <v>8000</v>
      </c>
      <c r="CD11">
        <f t="shared" si="5"/>
        <v>8100</v>
      </c>
      <c r="CE11">
        <f t="shared" si="5"/>
        <v>8200</v>
      </c>
      <c r="CF11">
        <f t="shared" si="5"/>
        <v>8300</v>
      </c>
      <c r="CG11">
        <f t="shared" si="5"/>
        <v>8400</v>
      </c>
      <c r="CH11">
        <f t="shared" si="5"/>
        <v>8500</v>
      </c>
      <c r="CI11">
        <f t="shared" si="5"/>
        <v>8600</v>
      </c>
      <c r="CJ11">
        <f t="shared" si="5"/>
        <v>8700</v>
      </c>
      <c r="CK11">
        <f t="shared" si="5"/>
        <v>8800</v>
      </c>
      <c r="CL11">
        <f t="shared" si="5"/>
        <v>8900</v>
      </c>
      <c r="CM11">
        <f t="shared" si="5"/>
        <v>9000</v>
      </c>
      <c r="CN11">
        <f t="shared" si="5"/>
        <v>9100</v>
      </c>
      <c r="CO11">
        <f t="shared" si="5"/>
        <v>9200</v>
      </c>
      <c r="CP11">
        <f t="shared" si="5"/>
        <v>9300</v>
      </c>
      <c r="CQ11">
        <f t="shared" si="5"/>
        <v>9400</v>
      </c>
      <c r="CR11">
        <f t="shared" si="5"/>
        <v>9500</v>
      </c>
      <c r="CS11">
        <f t="shared" si="5"/>
        <v>9600</v>
      </c>
      <c r="CT11">
        <f t="shared" si="5"/>
        <v>9700</v>
      </c>
      <c r="CU11">
        <f t="shared" si="5"/>
        <v>9800</v>
      </c>
      <c r="CV11">
        <f t="shared" si="5"/>
        <v>9900</v>
      </c>
      <c r="CW11">
        <f t="shared" si="5"/>
        <v>10000</v>
      </c>
      <c r="CX11">
        <f t="shared" ref="CX11:DE11" si="6">+CW11+100</f>
        <v>10100</v>
      </c>
      <c r="CY11">
        <f t="shared" si="6"/>
        <v>10200</v>
      </c>
      <c r="CZ11">
        <f t="shared" si="6"/>
        <v>10300</v>
      </c>
      <c r="DA11">
        <f t="shared" si="6"/>
        <v>10400</v>
      </c>
      <c r="DB11">
        <f t="shared" si="6"/>
        <v>10500</v>
      </c>
      <c r="DC11">
        <f t="shared" si="6"/>
        <v>10600</v>
      </c>
      <c r="DD11">
        <f t="shared" si="6"/>
        <v>10700</v>
      </c>
      <c r="DE11">
        <f t="shared" si="6"/>
        <v>10800</v>
      </c>
      <c r="DF11">
        <f t="shared" ref="DF11:DR11" si="7">+DE11+100</f>
        <v>10900</v>
      </c>
      <c r="DG11">
        <f t="shared" si="7"/>
        <v>11000</v>
      </c>
      <c r="DH11">
        <f t="shared" si="7"/>
        <v>11100</v>
      </c>
      <c r="DI11">
        <f t="shared" si="7"/>
        <v>11200</v>
      </c>
      <c r="DJ11">
        <f t="shared" si="7"/>
        <v>11300</v>
      </c>
      <c r="DK11">
        <f t="shared" si="7"/>
        <v>11400</v>
      </c>
      <c r="DL11">
        <f t="shared" si="7"/>
        <v>11500</v>
      </c>
      <c r="DM11">
        <f t="shared" si="7"/>
        <v>11600</v>
      </c>
      <c r="DN11">
        <f t="shared" si="7"/>
        <v>11700</v>
      </c>
      <c r="DO11">
        <f t="shared" si="7"/>
        <v>11800</v>
      </c>
      <c r="DP11">
        <f t="shared" si="7"/>
        <v>11900</v>
      </c>
      <c r="DQ11">
        <f t="shared" si="7"/>
        <v>12000</v>
      </c>
      <c r="DR11">
        <f t="shared" si="7"/>
        <v>12100</v>
      </c>
    </row>
    <row r="12" spans="1:122">
      <c r="A12" t="s">
        <v>285</v>
      </c>
      <c r="B12" t="e">
        <f>B11*Calcer!$B$1</f>
        <v>#REF!</v>
      </c>
      <c r="C12" t="e">
        <f>C11*Calcer!$B$1</f>
        <v>#REF!</v>
      </c>
      <c r="D12" t="e">
        <f>D11*Calcer!$B$1</f>
        <v>#REF!</v>
      </c>
      <c r="E12" t="e">
        <f>E11*Calcer!$B$1</f>
        <v>#REF!</v>
      </c>
      <c r="F12" t="e">
        <f>F11*Calcer!$B$1</f>
        <v>#REF!</v>
      </c>
      <c r="G12" t="e">
        <f>G11*Calcer!$B$1</f>
        <v>#REF!</v>
      </c>
      <c r="H12" t="e">
        <f>H11*Calcer!$B$1</f>
        <v>#REF!</v>
      </c>
      <c r="I12" t="e">
        <f>I11*Calcer!$B$1</f>
        <v>#REF!</v>
      </c>
      <c r="J12" t="e">
        <f>J11*Calcer!$B$1</f>
        <v>#REF!</v>
      </c>
      <c r="K12" t="e">
        <f>K11*Calcer!$B$1</f>
        <v>#REF!</v>
      </c>
      <c r="L12" t="e">
        <f>L11*Calcer!$B$1</f>
        <v>#REF!</v>
      </c>
      <c r="M12" t="e">
        <f>M11*Calcer!$B$1</f>
        <v>#REF!</v>
      </c>
      <c r="N12" t="e">
        <f>N11*Calcer!$B$1</f>
        <v>#REF!</v>
      </c>
      <c r="O12" t="e">
        <f>O11*Calcer!$B$1</f>
        <v>#REF!</v>
      </c>
      <c r="P12" t="e">
        <f>P11*Calcer!$B$1</f>
        <v>#REF!</v>
      </c>
      <c r="Q12" t="e">
        <f>Q11*Calcer!$B$1</f>
        <v>#REF!</v>
      </c>
      <c r="R12" t="e">
        <f>R11*Calcer!$B$1</f>
        <v>#REF!</v>
      </c>
      <c r="S12" t="e">
        <f>S11*Calcer!$B$1</f>
        <v>#REF!</v>
      </c>
      <c r="T12" t="e">
        <f>T11*Calcer!$B$1</f>
        <v>#REF!</v>
      </c>
      <c r="U12" t="e">
        <f>U11*Calcer!$B$1</f>
        <v>#REF!</v>
      </c>
      <c r="V12" t="e">
        <f>V11*Calcer!$B$1</f>
        <v>#REF!</v>
      </c>
      <c r="W12" t="e">
        <f>W11*Calcer!$B$1</f>
        <v>#REF!</v>
      </c>
      <c r="X12" t="e">
        <f>X11*Calcer!$B$1</f>
        <v>#REF!</v>
      </c>
      <c r="Y12" t="e">
        <f>Y11*Calcer!$B$1</f>
        <v>#REF!</v>
      </c>
      <c r="Z12" t="e">
        <f>Z11*Calcer!$B$1</f>
        <v>#REF!</v>
      </c>
      <c r="AA12" t="e">
        <f>AA11*Calcer!$B$1</f>
        <v>#REF!</v>
      </c>
      <c r="AB12" t="e">
        <f>AB11*Calcer!$B$1</f>
        <v>#REF!</v>
      </c>
      <c r="AC12" t="e">
        <f>AC11*Calcer!$B$1</f>
        <v>#REF!</v>
      </c>
      <c r="AD12" t="e">
        <f>AD11*Calcer!$B$1</f>
        <v>#REF!</v>
      </c>
      <c r="AE12" t="e">
        <f>AE11*Calcer!$B$1</f>
        <v>#REF!</v>
      </c>
      <c r="AF12" t="e">
        <f>AF11*Calcer!$B$1</f>
        <v>#REF!</v>
      </c>
      <c r="AG12" t="e">
        <f>AG11*Calcer!$B$1</f>
        <v>#REF!</v>
      </c>
      <c r="AH12" t="e">
        <f>AH11*Calcer!$B$1</f>
        <v>#REF!</v>
      </c>
      <c r="AI12" t="e">
        <f>AI11*Calcer!$B$1</f>
        <v>#REF!</v>
      </c>
      <c r="AJ12" t="e">
        <f>AJ11*Calcer!$B$1</f>
        <v>#REF!</v>
      </c>
      <c r="AK12" t="e">
        <f>AK11*Calcer!$B$1</f>
        <v>#REF!</v>
      </c>
      <c r="AL12" t="e">
        <f>AL11*Calcer!$B$1</f>
        <v>#REF!</v>
      </c>
      <c r="AM12" t="e">
        <f>AM11*Calcer!$B$1</f>
        <v>#REF!</v>
      </c>
      <c r="AN12" t="e">
        <f>AN11*Calcer!$B$1</f>
        <v>#REF!</v>
      </c>
      <c r="AO12" t="e">
        <f>AO11*Calcer!$B$1</f>
        <v>#REF!</v>
      </c>
      <c r="AP12" t="e">
        <f>AP11*Calcer!$B$1</f>
        <v>#REF!</v>
      </c>
      <c r="AQ12" t="e">
        <f>AQ11*Calcer!$B$1</f>
        <v>#REF!</v>
      </c>
      <c r="AR12" t="e">
        <f>AR11*Calcer!$B$1</f>
        <v>#REF!</v>
      </c>
      <c r="AS12" t="e">
        <f>AS11*Calcer!$B$1</f>
        <v>#REF!</v>
      </c>
      <c r="AT12" t="e">
        <f>AT11*Calcer!$B$1</f>
        <v>#REF!</v>
      </c>
      <c r="AU12" t="e">
        <f>AU11*Calcer!$B$1</f>
        <v>#REF!</v>
      </c>
      <c r="AV12" t="e">
        <f>AV11*Calcer!$B$1</f>
        <v>#REF!</v>
      </c>
      <c r="AW12" t="e">
        <f>AW11*Calcer!$B$1</f>
        <v>#REF!</v>
      </c>
      <c r="AX12" t="e">
        <f>AX11*Calcer!$B$1</f>
        <v>#REF!</v>
      </c>
      <c r="AY12" t="e">
        <f>AY11*Calcer!$B$1</f>
        <v>#REF!</v>
      </c>
      <c r="AZ12" t="e">
        <f>AZ11*Calcer!$B$1</f>
        <v>#REF!</v>
      </c>
      <c r="BA12" t="e">
        <f>BA11*Calcer!$B$1</f>
        <v>#REF!</v>
      </c>
      <c r="BB12" t="e">
        <f>BB11*Calcer!$B$1</f>
        <v>#REF!</v>
      </c>
      <c r="BC12" t="e">
        <f>BC11*Calcer!$B$1</f>
        <v>#REF!</v>
      </c>
      <c r="BD12" t="e">
        <f>BD11*Calcer!$B$1</f>
        <v>#REF!</v>
      </c>
      <c r="BE12" t="e">
        <f>BE11*Calcer!$B$1</f>
        <v>#REF!</v>
      </c>
      <c r="BF12" t="e">
        <f>BF11*Calcer!$B$1</f>
        <v>#REF!</v>
      </c>
      <c r="BG12" t="e">
        <f>BG11*Calcer!$B$1</f>
        <v>#REF!</v>
      </c>
      <c r="BH12" t="e">
        <f>BH11*Calcer!$B$1</f>
        <v>#REF!</v>
      </c>
      <c r="BI12" t="e">
        <f>BI11*Calcer!$B$1</f>
        <v>#REF!</v>
      </c>
      <c r="BJ12" t="e">
        <f>BJ11*Calcer!$B$1</f>
        <v>#REF!</v>
      </c>
      <c r="BK12" t="e">
        <f>BK11*Calcer!$B$1</f>
        <v>#REF!</v>
      </c>
      <c r="BL12" t="e">
        <f>BL11*Calcer!$B$1</f>
        <v>#REF!</v>
      </c>
      <c r="BM12" t="e">
        <f>BM11*Calcer!$B$1</f>
        <v>#REF!</v>
      </c>
      <c r="BN12" t="e">
        <f>BN11*Calcer!$B$1</f>
        <v>#REF!</v>
      </c>
      <c r="BO12" t="e">
        <f>BO11*Calcer!$B$1</f>
        <v>#REF!</v>
      </c>
      <c r="BP12" t="e">
        <f>BP11*Calcer!$B$1</f>
        <v>#REF!</v>
      </c>
      <c r="BQ12" t="e">
        <f>BQ11*Calcer!$B$1</f>
        <v>#REF!</v>
      </c>
      <c r="BR12" t="e">
        <f>BR11*Calcer!$B$1</f>
        <v>#REF!</v>
      </c>
      <c r="BS12" t="e">
        <f>BS11*Calcer!$B$1</f>
        <v>#REF!</v>
      </c>
      <c r="BT12" t="e">
        <f>BT11*Calcer!$B$1</f>
        <v>#REF!</v>
      </c>
      <c r="BU12" t="e">
        <f>BU11*Calcer!$B$1</f>
        <v>#REF!</v>
      </c>
      <c r="BV12" t="e">
        <f>BV11*Calcer!$B$1</f>
        <v>#REF!</v>
      </c>
      <c r="BW12" t="e">
        <f>BW11*Calcer!$B$1</f>
        <v>#REF!</v>
      </c>
      <c r="BX12" t="e">
        <f>BX11*Calcer!$B$1</f>
        <v>#REF!</v>
      </c>
      <c r="BY12" t="e">
        <f>BY11*Calcer!$B$1</f>
        <v>#REF!</v>
      </c>
      <c r="BZ12" t="e">
        <f>BZ11*Calcer!$B$1</f>
        <v>#REF!</v>
      </c>
      <c r="CA12" t="e">
        <f>CA11*Calcer!$B$1</f>
        <v>#REF!</v>
      </c>
      <c r="CB12" t="e">
        <f>CB11*Calcer!$B$1</f>
        <v>#REF!</v>
      </c>
      <c r="CC12" t="e">
        <f>CC11*Calcer!$B$1</f>
        <v>#REF!</v>
      </c>
      <c r="CD12" t="e">
        <f>CD11*Calcer!$B$1</f>
        <v>#REF!</v>
      </c>
      <c r="CE12" t="e">
        <f>CE11*Calcer!$B$1</f>
        <v>#REF!</v>
      </c>
      <c r="CF12" t="e">
        <f>CF11*Calcer!$B$1</f>
        <v>#REF!</v>
      </c>
      <c r="CG12" t="e">
        <f>CG11*Calcer!$B$1</f>
        <v>#REF!</v>
      </c>
      <c r="CH12" t="e">
        <f>CH11*Calcer!$B$1</f>
        <v>#REF!</v>
      </c>
      <c r="CI12" t="e">
        <f>CI11*Calcer!$B$1</f>
        <v>#REF!</v>
      </c>
      <c r="CJ12" t="e">
        <f>CJ11*Calcer!$B$1</f>
        <v>#REF!</v>
      </c>
      <c r="CK12" t="e">
        <f>CK11*Calcer!$B$1</f>
        <v>#REF!</v>
      </c>
      <c r="CL12" t="e">
        <f>CL11*Calcer!$B$1</f>
        <v>#REF!</v>
      </c>
      <c r="CM12" t="e">
        <f>CM11*Calcer!$B$1</f>
        <v>#REF!</v>
      </c>
      <c r="CN12" t="e">
        <f>CN11*Calcer!$B$1</f>
        <v>#REF!</v>
      </c>
      <c r="CO12" t="e">
        <f>CO11*Calcer!$B$1</f>
        <v>#REF!</v>
      </c>
      <c r="CP12" t="e">
        <f>CP11*Calcer!$B$1</f>
        <v>#REF!</v>
      </c>
      <c r="CQ12" t="e">
        <f>CQ11*Calcer!$B$1</f>
        <v>#REF!</v>
      </c>
      <c r="CR12" t="e">
        <f>CR11*Calcer!$B$1</f>
        <v>#REF!</v>
      </c>
      <c r="CS12" t="e">
        <f>CS11*Calcer!$B$1</f>
        <v>#REF!</v>
      </c>
      <c r="CT12" t="e">
        <f>CT11*Calcer!$B$1</f>
        <v>#REF!</v>
      </c>
      <c r="CU12" t="e">
        <f>CU11*Calcer!$B$1</f>
        <v>#REF!</v>
      </c>
      <c r="CV12" t="e">
        <f>CV11*Calcer!$B$1</f>
        <v>#REF!</v>
      </c>
      <c r="CW12" t="e">
        <f>CW11*Calcer!$B$1</f>
        <v>#REF!</v>
      </c>
      <c r="CX12" t="e">
        <f>CX11*Calcer!$B$1</f>
        <v>#REF!</v>
      </c>
      <c r="CY12" t="e">
        <f>CY11*Calcer!$B$1</f>
        <v>#REF!</v>
      </c>
      <c r="CZ12" t="e">
        <f>CZ11*Calcer!$B$1</f>
        <v>#REF!</v>
      </c>
      <c r="DA12" t="e">
        <f>DA11*Calcer!$B$1</f>
        <v>#REF!</v>
      </c>
      <c r="DB12" t="e">
        <f>DB11*Calcer!$B$1</f>
        <v>#REF!</v>
      </c>
      <c r="DC12" t="e">
        <f>DC11*Calcer!$B$1</f>
        <v>#REF!</v>
      </c>
      <c r="DD12" t="e">
        <f>DD11*Calcer!$B$1</f>
        <v>#REF!</v>
      </c>
      <c r="DE12" t="e">
        <f>DE11*Calcer!$B$1</f>
        <v>#REF!</v>
      </c>
      <c r="DF12" t="e">
        <f>DF11*Calcer!$B$1</f>
        <v>#REF!</v>
      </c>
      <c r="DG12" t="e">
        <f>DG11*Calcer!$B$1</f>
        <v>#REF!</v>
      </c>
      <c r="DH12" t="e">
        <f>DH11*Calcer!$B$1</f>
        <v>#REF!</v>
      </c>
      <c r="DI12" t="e">
        <f>DI11*Calcer!$B$1</f>
        <v>#REF!</v>
      </c>
      <c r="DJ12" t="e">
        <f>DJ11*Calcer!$B$1</f>
        <v>#REF!</v>
      </c>
      <c r="DK12" t="e">
        <f>DK11*Calcer!$B$1</f>
        <v>#REF!</v>
      </c>
      <c r="DL12" t="e">
        <f>DL11*Calcer!$B$1</f>
        <v>#REF!</v>
      </c>
      <c r="DM12" t="e">
        <f>DM11*Calcer!$B$1</f>
        <v>#REF!</v>
      </c>
      <c r="DN12" t="e">
        <f>DN11*Calcer!$B$1</f>
        <v>#REF!</v>
      </c>
      <c r="DO12" t="e">
        <f>DO11*Calcer!$B$1</f>
        <v>#REF!</v>
      </c>
      <c r="DP12" t="e">
        <f>DP11*Calcer!$B$1</f>
        <v>#REF!</v>
      </c>
      <c r="DQ12" t="e">
        <f>DQ11*Calcer!$B$1</f>
        <v>#REF!</v>
      </c>
      <c r="DR12" t="e">
        <f>DR11*Calcer!$B$1</f>
        <v>#REF!</v>
      </c>
    </row>
    <row r="13" spans="1:122">
      <c r="A13" t="s">
        <v>286</v>
      </c>
      <c r="B13" t="e">
        <f>Calcer!$B$3</f>
        <v>#REF!</v>
      </c>
      <c r="C13" t="e">
        <f>Calcer!$B$3</f>
        <v>#REF!</v>
      </c>
      <c r="D13" t="e">
        <f>Calcer!$B$3</f>
        <v>#REF!</v>
      </c>
      <c r="E13" t="e">
        <f>Calcer!$B$3</f>
        <v>#REF!</v>
      </c>
      <c r="F13" t="e">
        <f>Calcer!$B$3</f>
        <v>#REF!</v>
      </c>
      <c r="G13" t="e">
        <f>Calcer!$B$3</f>
        <v>#REF!</v>
      </c>
      <c r="H13" t="e">
        <f>Calcer!$B$3</f>
        <v>#REF!</v>
      </c>
      <c r="I13" t="e">
        <f>Calcer!$B$3</f>
        <v>#REF!</v>
      </c>
      <c r="J13" t="e">
        <f>Calcer!$B$3</f>
        <v>#REF!</v>
      </c>
      <c r="K13" t="e">
        <f>Calcer!$B$3</f>
        <v>#REF!</v>
      </c>
      <c r="L13" t="e">
        <f>Calcer!$B$3</f>
        <v>#REF!</v>
      </c>
      <c r="M13" t="e">
        <f>Calcer!$B$3</f>
        <v>#REF!</v>
      </c>
      <c r="N13" t="e">
        <f>Calcer!$B$3</f>
        <v>#REF!</v>
      </c>
      <c r="O13" t="e">
        <f>Calcer!$B$3</f>
        <v>#REF!</v>
      </c>
      <c r="P13" t="e">
        <f>Calcer!$B$3</f>
        <v>#REF!</v>
      </c>
      <c r="Q13" t="e">
        <f>Calcer!$B$3</f>
        <v>#REF!</v>
      </c>
      <c r="R13" t="e">
        <f>Calcer!$B$3</f>
        <v>#REF!</v>
      </c>
      <c r="S13" t="e">
        <f>Calcer!$B$3</f>
        <v>#REF!</v>
      </c>
      <c r="T13" t="e">
        <f>Calcer!$B$3</f>
        <v>#REF!</v>
      </c>
      <c r="U13" t="e">
        <f>Calcer!$B$3</f>
        <v>#REF!</v>
      </c>
      <c r="V13" t="e">
        <f>Calcer!$B$3</f>
        <v>#REF!</v>
      </c>
      <c r="W13" t="e">
        <f>Calcer!$B$3</f>
        <v>#REF!</v>
      </c>
      <c r="X13" t="e">
        <f>Calcer!$B$3</f>
        <v>#REF!</v>
      </c>
      <c r="Y13" t="e">
        <f>Calcer!$B$3</f>
        <v>#REF!</v>
      </c>
      <c r="Z13" t="e">
        <f>Calcer!$B$3</f>
        <v>#REF!</v>
      </c>
      <c r="AA13" t="e">
        <f>Calcer!$B$3</f>
        <v>#REF!</v>
      </c>
      <c r="AB13" t="e">
        <f>Calcer!$B$3</f>
        <v>#REF!</v>
      </c>
      <c r="AC13" t="e">
        <f>Calcer!$B$3</f>
        <v>#REF!</v>
      </c>
      <c r="AD13" t="e">
        <f>Calcer!$B$3</f>
        <v>#REF!</v>
      </c>
      <c r="AE13" t="e">
        <f>Calcer!$B$3</f>
        <v>#REF!</v>
      </c>
      <c r="AF13" t="e">
        <f>Calcer!$B$3</f>
        <v>#REF!</v>
      </c>
      <c r="AG13" t="e">
        <f>Calcer!$B$3</f>
        <v>#REF!</v>
      </c>
      <c r="AH13" t="e">
        <f>Calcer!$B$3</f>
        <v>#REF!</v>
      </c>
      <c r="AI13" t="e">
        <f>Calcer!$B$3</f>
        <v>#REF!</v>
      </c>
      <c r="AJ13" t="e">
        <f>Calcer!$B$3</f>
        <v>#REF!</v>
      </c>
      <c r="AK13" t="e">
        <f>Calcer!$B$3</f>
        <v>#REF!</v>
      </c>
      <c r="AL13" t="e">
        <f>Calcer!$B$3</f>
        <v>#REF!</v>
      </c>
      <c r="AM13" t="e">
        <f>Calcer!$B$3</f>
        <v>#REF!</v>
      </c>
      <c r="AN13" t="e">
        <f>Calcer!$B$3</f>
        <v>#REF!</v>
      </c>
      <c r="AO13" t="e">
        <f>Calcer!$B$3</f>
        <v>#REF!</v>
      </c>
      <c r="AP13" t="e">
        <f>Calcer!$B$3</f>
        <v>#REF!</v>
      </c>
      <c r="AQ13" t="e">
        <f>Calcer!$B$3</f>
        <v>#REF!</v>
      </c>
      <c r="AR13" t="e">
        <f>Calcer!$B$3</f>
        <v>#REF!</v>
      </c>
      <c r="AS13" t="e">
        <f>Calcer!$B$3</f>
        <v>#REF!</v>
      </c>
      <c r="AT13" t="e">
        <f>Calcer!$B$3</f>
        <v>#REF!</v>
      </c>
      <c r="AU13" t="e">
        <f>Calcer!$B$3</f>
        <v>#REF!</v>
      </c>
      <c r="AV13" t="e">
        <f>Calcer!$B$3</f>
        <v>#REF!</v>
      </c>
      <c r="AW13" t="e">
        <f>Calcer!$B$3</f>
        <v>#REF!</v>
      </c>
      <c r="AX13" t="e">
        <f>Calcer!$B$3</f>
        <v>#REF!</v>
      </c>
      <c r="AY13" t="e">
        <f>Calcer!$B$3</f>
        <v>#REF!</v>
      </c>
      <c r="AZ13" t="e">
        <f>Calcer!$B$3</f>
        <v>#REF!</v>
      </c>
      <c r="BA13" t="e">
        <f>Calcer!$B$3</f>
        <v>#REF!</v>
      </c>
      <c r="BB13" t="e">
        <f>Calcer!$B$3</f>
        <v>#REF!</v>
      </c>
      <c r="BC13" t="e">
        <f>Calcer!$B$3</f>
        <v>#REF!</v>
      </c>
      <c r="BD13" t="e">
        <f>Calcer!$B$3</f>
        <v>#REF!</v>
      </c>
      <c r="BE13" t="e">
        <f>Calcer!$B$3</f>
        <v>#REF!</v>
      </c>
      <c r="BF13" t="e">
        <f>Calcer!$B$3</f>
        <v>#REF!</v>
      </c>
      <c r="BG13" t="e">
        <f>Calcer!$B$3</f>
        <v>#REF!</v>
      </c>
      <c r="BH13" t="e">
        <f>Calcer!$B$3</f>
        <v>#REF!</v>
      </c>
      <c r="BI13" t="e">
        <f>Calcer!$B$3</f>
        <v>#REF!</v>
      </c>
      <c r="BJ13" t="e">
        <f>Calcer!$B$3</f>
        <v>#REF!</v>
      </c>
      <c r="BK13" t="e">
        <f>Calcer!$B$3</f>
        <v>#REF!</v>
      </c>
      <c r="BL13" t="e">
        <f>Calcer!$B$3</f>
        <v>#REF!</v>
      </c>
      <c r="BM13" t="e">
        <f>Calcer!$B$3</f>
        <v>#REF!</v>
      </c>
      <c r="BN13" t="e">
        <f>Calcer!$B$3</f>
        <v>#REF!</v>
      </c>
      <c r="BO13" t="e">
        <f>Calcer!$B$3</f>
        <v>#REF!</v>
      </c>
      <c r="BP13" t="e">
        <f>Calcer!$B$3</f>
        <v>#REF!</v>
      </c>
      <c r="BQ13" t="e">
        <f>Calcer!$B$3</f>
        <v>#REF!</v>
      </c>
      <c r="BR13" t="e">
        <f>Calcer!$B$3</f>
        <v>#REF!</v>
      </c>
      <c r="BS13" t="e">
        <f>Calcer!$B$3</f>
        <v>#REF!</v>
      </c>
      <c r="BT13" t="e">
        <f>Calcer!$B$3</f>
        <v>#REF!</v>
      </c>
      <c r="BU13" t="e">
        <f>Calcer!$B$3</f>
        <v>#REF!</v>
      </c>
      <c r="BV13" t="e">
        <f>Calcer!$B$3</f>
        <v>#REF!</v>
      </c>
      <c r="BW13" t="e">
        <f>Calcer!$B$3</f>
        <v>#REF!</v>
      </c>
      <c r="BX13" t="e">
        <f>Calcer!$B$3</f>
        <v>#REF!</v>
      </c>
      <c r="BY13" t="e">
        <f>Calcer!$B$3</f>
        <v>#REF!</v>
      </c>
      <c r="BZ13" t="e">
        <f>Calcer!$B$3</f>
        <v>#REF!</v>
      </c>
      <c r="CA13" t="e">
        <f>Calcer!$B$3</f>
        <v>#REF!</v>
      </c>
      <c r="CB13" t="e">
        <f>Calcer!$B$3</f>
        <v>#REF!</v>
      </c>
      <c r="CC13" t="e">
        <f>Calcer!$B$3</f>
        <v>#REF!</v>
      </c>
      <c r="CD13" t="e">
        <f>Calcer!$B$3</f>
        <v>#REF!</v>
      </c>
      <c r="CE13" t="e">
        <f>Calcer!$B$3</f>
        <v>#REF!</v>
      </c>
      <c r="CF13" t="e">
        <f>Calcer!$B$3</f>
        <v>#REF!</v>
      </c>
      <c r="CG13" t="e">
        <f>Calcer!$B$3</f>
        <v>#REF!</v>
      </c>
      <c r="CH13" t="e">
        <f>Calcer!$B$3</f>
        <v>#REF!</v>
      </c>
      <c r="CI13" t="e">
        <f>Calcer!$B$3</f>
        <v>#REF!</v>
      </c>
      <c r="CJ13" t="e">
        <f>Calcer!$B$3</f>
        <v>#REF!</v>
      </c>
      <c r="CK13" t="e">
        <f>Calcer!$B$3</f>
        <v>#REF!</v>
      </c>
      <c r="CL13" t="e">
        <f>Calcer!$B$3</f>
        <v>#REF!</v>
      </c>
      <c r="CM13" t="e">
        <f>Calcer!$B$3</f>
        <v>#REF!</v>
      </c>
      <c r="CN13" t="e">
        <f>Calcer!$B$3</f>
        <v>#REF!</v>
      </c>
      <c r="CO13" t="e">
        <f>Calcer!$B$3</f>
        <v>#REF!</v>
      </c>
      <c r="CP13" t="e">
        <f>Calcer!$B$3</f>
        <v>#REF!</v>
      </c>
      <c r="CQ13" t="e">
        <f>Calcer!$B$3</f>
        <v>#REF!</v>
      </c>
      <c r="CR13" t="e">
        <f>Calcer!$B$3</f>
        <v>#REF!</v>
      </c>
      <c r="CS13" t="e">
        <f>Calcer!$B$3</f>
        <v>#REF!</v>
      </c>
      <c r="CT13" t="e">
        <f>Calcer!$B$3</f>
        <v>#REF!</v>
      </c>
      <c r="CU13" t="e">
        <f>Calcer!$B$3</f>
        <v>#REF!</v>
      </c>
      <c r="CV13" t="e">
        <f>Calcer!$B$3</f>
        <v>#REF!</v>
      </c>
      <c r="CW13" t="e">
        <f>Calcer!$B$3</f>
        <v>#REF!</v>
      </c>
      <c r="CX13" t="e">
        <f>Calcer!$B$3</f>
        <v>#REF!</v>
      </c>
      <c r="CY13" t="e">
        <f>Calcer!$B$3</f>
        <v>#REF!</v>
      </c>
      <c r="CZ13" t="e">
        <f>Calcer!$B$3</f>
        <v>#REF!</v>
      </c>
      <c r="DA13" t="e">
        <f>Calcer!$B$3</f>
        <v>#REF!</v>
      </c>
      <c r="DB13" t="e">
        <f>Calcer!$B$3</f>
        <v>#REF!</v>
      </c>
      <c r="DC13" t="e">
        <f>Calcer!$B$3</f>
        <v>#REF!</v>
      </c>
      <c r="DD13" t="e">
        <f>Calcer!$B$3</f>
        <v>#REF!</v>
      </c>
      <c r="DE13" t="e">
        <f>Calcer!$B$3</f>
        <v>#REF!</v>
      </c>
      <c r="DF13" t="e">
        <f>Calcer!$B$3</f>
        <v>#REF!</v>
      </c>
      <c r="DG13" t="e">
        <f>Calcer!$B$3</f>
        <v>#REF!</v>
      </c>
      <c r="DH13" t="e">
        <f>Calcer!$B$3</f>
        <v>#REF!</v>
      </c>
      <c r="DI13" t="e">
        <f>Calcer!$B$3</f>
        <v>#REF!</v>
      </c>
      <c r="DJ13" t="e">
        <f>Calcer!$B$3</f>
        <v>#REF!</v>
      </c>
      <c r="DK13" t="e">
        <f>Calcer!$B$3</f>
        <v>#REF!</v>
      </c>
      <c r="DL13" t="e">
        <f>Calcer!$B$3</f>
        <v>#REF!</v>
      </c>
      <c r="DM13" t="e">
        <f>Calcer!$B$3</f>
        <v>#REF!</v>
      </c>
      <c r="DN13" t="e">
        <f>Calcer!$B$3</f>
        <v>#REF!</v>
      </c>
      <c r="DO13" t="e">
        <f>Calcer!$B$3</f>
        <v>#REF!</v>
      </c>
      <c r="DP13" t="e">
        <f>Calcer!$B$3</f>
        <v>#REF!</v>
      </c>
      <c r="DQ13" t="e">
        <f>Calcer!$B$3</f>
        <v>#REF!</v>
      </c>
      <c r="DR13" t="e">
        <f>Calcer!$B$3</f>
        <v>#REF!</v>
      </c>
    </row>
    <row r="14" spans="1:122">
      <c r="A14" t="s">
        <v>219</v>
      </c>
      <c r="B14" t="e">
        <f t="shared" ref="B14:AF14" si="8">B13+B15</f>
        <v>#REF!</v>
      </c>
      <c r="C14" t="e">
        <f t="shared" si="8"/>
        <v>#REF!</v>
      </c>
      <c r="D14" t="e">
        <f t="shared" si="8"/>
        <v>#REF!</v>
      </c>
      <c r="E14" t="e">
        <f t="shared" si="8"/>
        <v>#REF!</v>
      </c>
      <c r="F14" t="e">
        <f t="shared" si="8"/>
        <v>#REF!</v>
      </c>
      <c r="G14" t="e">
        <f t="shared" si="8"/>
        <v>#REF!</v>
      </c>
      <c r="H14" t="e">
        <f t="shared" si="8"/>
        <v>#REF!</v>
      </c>
      <c r="I14" t="e">
        <f t="shared" si="8"/>
        <v>#REF!</v>
      </c>
      <c r="J14" t="e">
        <f t="shared" si="8"/>
        <v>#REF!</v>
      </c>
      <c r="K14" t="e">
        <f t="shared" si="8"/>
        <v>#REF!</v>
      </c>
      <c r="L14" t="e">
        <f t="shared" si="8"/>
        <v>#REF!</v>
      </c>
      <c r="M14" t="e">
        <f t="shared" si="8"/>
        <v>#REF!</v>
      </c>
      <c r="N14" t="e">
        <f t="shared" si="8"/>
        <v>#REF!</v>
      </c>
      <c r="O14" t="e">
        <f t="shared" si="8"/>
        <v>#REF!</v>
      </c>
      <c r="P14" t="e">
        <f t="shared" si="8"/>
        <v>#REF!</v>
      </c>
      <c r="Q14" t="e">
        <f t="shared" si="8"/>
        <v>#REF!</v>
      </c>
      <c r="R14" t="e">
        <f t="shared" si="8"/>
        <v>#REF!</v>
      </c>
      <c r="S14" t="e">
        <f t="shared" si="8"/>
        <v>#REF!</v>
      </c>
      <c r="T14" t="e">
        <f t="shared" si="8"/>
        <v>#REF!</v>
      </c>
      <c r="U14" t="e">
        <f t="shared" si="8"/>
        <v>#REF!</v>
      </c>
      <c r="V14" t="e">
        <f t="shared" si="8"/>
        <v>#REF!</v>
      </c>
      <c r="W14" t="e">
        <f t="shared" si="8"/>
        <v>#REF!</v>
      </c>
      <c r="X14" t="e">
        <f t="shared" si="8"/>
        <v>#REF!</v>
      </c>
      <c r="Y14" t="e">
        <f t="shared" si="8"/>
        <v>#REF!</v>
      </c>
      <c r="Z14" t="e">
        <f t="shared" si="8"/>
        <v>#REF!</v>
      </c>
      <c r="AA14" t="e">
        <f t="shared" si="8"/>
        <v>#REF!</v>
      </c>
      <c r="AB14" t="e">
        <f t="shared" si="8"/>
        <v>#REF!</v>
      </c>
      <c r="AC14" t="e">
        <f t="shared" si="8"/>
        <v>#REF!</v>
      </c>
      <c r="AD14" t="e">
        <f t="shared" si="8"/>
        <v>#REF!</v>
      </c>
      <c r="AE14" t="e">
        <f t="shared" si="8"/>
        <v>#REF!</v>
      </c>
      <c r="AF14" t="e">
        <f t="shared" si="8"/>
        <v>#REF!</v>
      </c>
      <c r="AG14" t="e">
        <f t="shared" ref="AG14:BL14" si="9">AG13+AG15</f>
        <v>#REF!</v>
      </c>
      <c r="AH14" t="e">
        <f t="shared" si="9"/>
        <v>#REF!</v>
      </c>
      <c r="AI14" t="e">
        <f t="shared" si="9"/>
        <v>#REF!</v>
      </c>
      <c r="AJ14" t="e">
        <f t="shared" si="9"/>
        <v>#REF!</v>
      </c>
      <c r="AK14" t="e">
        <f t="shared" si="9"/>
        <v>#REF!</v>
      </c>
      <c r="AL14" t="e">
        <f t="shared" si="9"/>
        <v>#REF!</v>
      </c>
      <c r="AM14" t="e">
        <f t="shared" si="9"/>
        <v>#REF!</v>
      </c>
      <c r="AN14" t="e">
        <f t="shared" si="9"/>
        <v>#REF!</v>
      </c>
      <c r="AO14" t="e">
        <f t="shared" si="9"/>
        <v>#REF!</v>
      </c>
      <c r="AP14" t="e">
        <f t="shared" si="9"/>
        <v>#REF!</v>
      </c>
      <c r="AQ14" t="e">
        <f t="shared" si="9"/>
        <v>#REF!</v>
      </c>
      <c r="AR14" t="e">
        <f t="shared" si="9"/>
        <v>#REF!</v>
      </c>
      <c r="AS14" t="e">
        <f t="shared" si="9"/>
        <v>#REF!</v>
      </c>
      <c r="AT14" t="e">
        <f t="shared" si="9"/>
        <v>#REF!</v>
      </c>
      <c r="AU14" t="e">
        <f t="shared" si="9"/>
        <v>#REF!</v>
      </c>
      <c r="AV14" t="e">
        <f t="shared" si="9"/>
        <v>#REF!</v>
      </c>
      <c r="AW14" t="e">
        <f t="shared" si="9"/>
        <v>#REF!</v>
      </c>
      <c r="AX14" t="e">
        <f t="shared" si="9"/>
        <v>#REF!</v>
      </c>
      <c r="AY14" t="e">
        <f t="shared" si="9"/>
        <v>#REF!</v>
      </c>
      <c r="AZ14" t="e">
        <f t="shared" si="9"/>
        <v>#REF!</v>
      </c>
      <c r="BA14" t="e">
        <f t="shared" si="9"/>
        <v>#REF!</v>
      </c>
      <c r="BB14" t="e">
        <f t="shared" si="9"/>
        <v>#REF!</v>
      </c>
      <c r="BC14" t="e">
        <f t="shared" si="9"/>
        <v>#REF!</v>
      </c>
      <c r="BD14" t="e">
        <f t="shared" si="9"/>
        <v>#REF!</v>
      </c>
      <c r="BE14" t="e">
        <f t="shared" si="9"/>
        <v>#REF!</v>
      </c>
      <c r="BF14" t="e">
        <f t="shared" si="9"/>
        <v>#REF!</v>
      </c>
      <c r="BG14" t="e">
        <f t="shared" si="9"/>
        <v>#REF!</v>
      </c>
      <c r="BH14" t="e">
        <f t="shared" si="9"/>
        <v>#REF!</v>
      </c>
      <c r="BI14" t="e">
        <f t="shared" si="9"/>
        <v>#REF!</v>
      </c>
      <c r="BJ14" t="e">
        <f t="shared" si="9"/>
        <v>#REF!</v>
      </c>
      <c r="BK14" t="e">
        <f t="shared" si="9"/>
        <v>#REF!</v>
      </c>
      <c r="BL14" t="e">
        <f t="shared" si="9"/>
        <v>#REF!</v>
      </c>
      <c r="BM14" t="e">
        <f t="shared" ref="BM14:CR14" si="10">BM13+BM15</f>
        <v>#REF!</v>
      </c>
      <c r="BN14" t="e">
        <f t="shared" si="10"/>
        <v>#REF!</v>
      </c>
      <c r="BO14" t="e">
        <f t="shared" si="10"/>
        <v>#REF!</v>
      </c>
      <c r="BP14" t="e">
        <f t="shared" si="10"/>
        <v>#REF!</v>
      </c>
      <c r="BQ14" t="e">
        <f t="shared" si="10"/>
        <v>#REF!</v>
      </c>
      <c r="BR14" t="e">
        <f t="shared" si="10"/>
        <v>#REF!</v>
      </c>
      <c r="BS14" t="e">
        <f t="shared" si="10"/>
        <v>#REF!</v>
      </c>
      <c r="BT14" t="e">
        <f t="shared" si="10"/>
        <v>#REF!</v>
      </c>
      <c r="BU14" t="e">
        <f t="shared" si="10"/>
        <v>#REF!</v>
      </c>
      <c r="BV14" t="e">
        <f t="shared" si="10"/>
        <v>#REF!</v>
      </c>
      <c r="BW14" t="e">
        <f t="shared" si="10"/>
        <v>#REF!</v>
      </c>
      <c r="BX14" t="e">
        <f t="shared" si="10"/>
        <v>#REF!</v>
      </c>
      <c r="BY14" t="e">
        <f t="shared" si="10"/>
        <v>#REF!</v>
      </c>
      <c r="BZ14" t="e">
        <f t="shared" si="10"/>
        <v>#REF!</v>
      </c>
      <c r="CA14" t="e">
        <f t="shared" si="10"/>
        <v>#REF!</v>
      </c>
      <c r="CB14" t="e">
        <f t="shared" si="10"/>
        <v>#REF!</v>
      </c>
      <c r="CC14" t="e">
        <f t="shared" si="10"/>
        <v>#REF!</v>
      </c>
      <c r="CD14" t="e">
        <f t="shared" si="10"/>
        <v>#REF!</v>
      </c>
      <c r="CE14" t="e">
        <f t="shared" si="10"/>
        <v>#REF!</v>
      </c>
      <c r="CF14" t="e">
        <f t="shared" si="10"/>
        <v>#REF!</v>
      </c>
      <c r="CG14" t="e">
        <f t="shared" si="10"/>
        <v>#REF!</v>
      </c>
      <c r="CH14" t="e">
        <f t="shared" si="10"/>
        <v>#REF!</v>
      </c>
      <c r="CI14" t="e">
        <f t="shared" si="10"/>
        <v>#REF!</v>
      </c>
      <c r="CJ14" t="e">
        <f t="shared" si="10"/>
        <v>#REF!</v>
      </c>
      <c r="CK14" t="e">
        <f t="shared" si="10"/>
        <v>#REF!</v>
      </c>
      <c r="CL14" t="e">
        <f t="shared" si="10"/>
        <v>#REF!</v>
      </c>
      <c r="CM14" t="e">
        <f t="shared" si="10"/>
        <v>#REF!</v>
      </c>
      <c r="CN14" t="e">
        <f t="shared" si="10"/>
        <v>#REF!</v>
      </c>
      <c r="CO14" t="e">
        <f t="shared" si="10"/>
        <v>#REF!</v>
      </c>
      <c r="CP14" t="e">
        <f t="shared" si="10"/>
        <v>#REF!</v>
      </c>
      <c r="CQ14" t="e">
        <f t="shared" si="10"/>
        <v>#REF!</v>
      </c>
      <c r="CR14" t="e">
        <f t="shared" si="10"/>
        <v>#REF!</v>
      </c>
      <c r="CS14" t="e">
        <f>CS13+CS15</f>
        <v>#REF!</v>
      </c>
      <c r="CT14" t="e">
        <f>CT13+CT15</f>
        <v>#REF!</v>
      </c>
      <c r="CU14" t="e">
        <f>CU13+CU15</f>
        <v>#REF!</v>
      </c>
      <c r="CV14" t="e">
        <f>CV13+CV15</f>
        <v>#REF!</v>
      </c>
      <c r="CW14" t="e">
        <f>CW13+CW15</f>
        <v>#REF!</v>
      </c>
      <c r="CX14" t="e">
        <f t="shared" ref="CX14:DE14" si="11">CX13+CX15</f>
        <v>#REF!</v>
      </c>
      <c r="CY14" t="e">
        <f t="shared" si="11"/>
        <v>#REF!</v>
      </c>
      <c r="CZ14" t="e">
        <f t="shared" si="11"/>
        <v>#REF!</v>
      </c>
      <c r="DA14" t="e">
        <f t="shared" si="11"/>
        <v>#REF!</v>
      </c>
      <c r="DB14" t="e">
        <f t="shared" si="11"/>
        <v>#REF!</v>
      </c>
      <c r="DC14" t="e">
        <f t="shared" si="11"/>
        <v>#REF!</v>
      </c>
      <c r="DD14" t="e">
        <f t="shared" si="11"/>
        <v>#REF!</v>
      </c>
      <c r="DE14" t="e">
        <f t="shared" si="11"/>
        <v>#REF!</v>
      </c>
      <c r="DF14" t="e">
        <f t="shared" ref="DF14:DR14" si="12">DF13+DF15</f>
        <v>#REF!</v>
      </c>
      <c r="DG14" t="e">
        <f t="shared" si="12"/>
        <v>#REF!</v>
      </c>
      <c r="DH14" t="e">
        <f t="shared" si="12"/>
        <v>#REF!</v>
      </c>
      <c r="DI14" t="e">
        <f t="shared" si="12"/>
        <v>#REF!</v>
      </c>
      <c r="DJ14" t="e">
        <f t="shared" si="12"/>
        <v>#REF!</v>
      </c>
      <c r="DK14" t="e">
        <f t="shared" si="12"/>
        <v>#REF!</v>
      </c>
      <c r="DL14" t="e">
        <f t="shared" si="12"/>
        <v>#REF!</v>
      </c>
      <c r="DM14" t="e">
        <f t="shared" si="12"/>
        <v>#REF!</v>
      </c>
      <c r="DN14" t="e">
        <f t="shared" si="12"/>
        <v>#REF!</v>
      </c>
      <c r="DO14" t="e">
        <f t="shared" si="12"/>
        <v>#REF!</v>
      </c>
      <c r="DP14" t="e">
        <f t="shared" si="12"/>
        <v>#REF!</v>
      </c>
      <c r="DQ14" t="e">
        <f t="shared" si="12"/>
        <v>#REF!</v>
      </c>
      <c r="DR14" t="e">
        <f t="shared" si="12"/>
        <v>#REF!</v>
      </c>
    </row>
    <row r="15" spans="1:122">
      <c r="A15" t="s">
        <v>287</v>
      </c>
      <c r="B15" t="e">
        <f>B11*Calcer!$B$2</f>
        <v>#REF!</v>
      </c>
      <c r="C15" t="e">
        <f>C11*Calcer!$B$2</f>
        <v>#REF!</v>
      </c>
      <c r="D15" t="e">
        <f>D11*Calcer!$B$2</f>
        <v>#REF!</v>
      </c>
      <c r="E15" t="e">
        <f>E11*Calcer!$B$2</f>
        <v>#REF!</v>
      </c>
      <c r="F15" t="e">
        <f>F11*Calcer!$B$2</f>
        <v>#REF!</v>
      </c>
      <c r="G15" t="e">
        <f>G11*Calcer!$B$2</f>
        <v>#REF!</v>
      </c>
      <c r="H15" t="e">
        <f>H11*Calcer!$B$2</f>
        <v>#REF!</v>
      </c>
      <c r="I15" t="e">
        <f>I11*Calcer!$B$2</f>
        <v>#REF!</v>
      </c>
      <c r="J15" t="e">
        <f>J11*Calcer!$B$2</f>
        <v>#REF!</v>
      </c>
      <c r="K15" t="e">
        <f>K11*Calcer!$B$2</f>
        <v>#REF!</v>
      </c>
      <c r="L15" t="e">
        <f>L11*Calcer!$B$2</f>
        <v>#REF!</v>
      </c>
      <c r="M15" t="e">
        <f>M11*Calcer!$B$2</f>
        <v>#REF!</v>
      </c>
      <c r="N15" t="e">
        <f>N11*Calcer!$B$2</f>
        <v>#REF!</v>
      </c>
      <c r="O15" t="e">
        <f>O11*Calcer!$B$2</f>
        <v>#REF!</v>
      </c>
      <c r="P15" t="e">
        <f>P11*Calcer!$B$2</f>
        <v>#REF!</v>
      </c>
      <c r="Q15" t="e">
        <f>Q11*Calcer!$B$2</f>
        <v>#REF!</v>
      </c>
      <c r="R15" t="e">
        <f>R11*Calcer!$B$2</f>
        <v>#REF!</v>
      </c>
      <c r="S15" t="e">
        <f>S11*Calcer!$B$2</f>
        <v>#REF!</v>
      </c>
      <c r="T15" t="e">
        <f>T11*Calcer!$B$2</f>
        <v>#REF!</v>
      </c>
      <c r="U15" t="e">
        <f>U11*Calcer!$B$2</f>
        <v>#REF!</v>
      </c>
      <c r="V15" t="e">
        <f>V11*Calcer!$B$2</f>
        <v>#REF!</v>
      </c>
      <c r="W15" t="e">
        <f>W11*Calcer!$B$2</f>
        <v>#REF!</v>
      </c>
      <c r="X15" t="e">
        <f>X11*Calcer!$B$2</f>
        <v>#REF!</v>
      </c>
      <c r="Y15" t="e">
        <f>Y11*Calcer!$B$2</f>
        <v>#REF!</v>
      </c>
      <c r="Z15" t="e">
        <f>Z11*Calcer!$B$2</f>
        <v>#REF!</v>
      </c>
      <c r="AA15" t="e">
        <f>AA11*Calcer!$B$2</f>
        <v>#REF!</v>
      </c>
      <c r="AB15" t="e">
        <f>AB11*Calcer!$B$2</f>
        <v>#REF!</v>
      </c>
      <c r="AC15" t="e">
        <f>AC11*Calcer!$B$2</f>
        <v>#REF!</v>
      </c>
      <c r="AD15" t="e">
        <f>AD11*Calcer!$B$2</f>
        <v>#REF!</v>
      </c>
      <c r="AE15" t="e">
        <f>AE11*Calcer!$B$2</f>
        <v>#REF!</v>
      </c>
      <c r="AF15" t="e">
        <f>AF11*Calcer!$B$2</f>
        <v>#REF!</v>
      </c>
      <c r="AG15" t="e">
        <f>AG11*Calcer!$B$2</f>
        <v>#REF!</v>
      </c>
      <c r="AH15" t="e">
        <f>AH11*Calcer!$B$2</f>
        <v>#REF!</v>
      </c>
      <c r="AI15" t="e">
        <f>AI11*Calcer!$B$2</f>
        <v>#REF!</v>
      </c>
      <c r="AJ15" t="e">
        <f>AJ11*Calcer!$B$2</f>
        <v>#REF!</v>
      </c>
      <c r="AK15" t="e">
        <f>AK11*Calcer!$B$2</f>
        <v>#REF!</v>
      </c>
      <c r="AL15" t="e">
        <f>AL11*Calcer!$B$2</f>
        <v>#REF!</v>
      </c>
      <c r="AM15" t="e">
        <f>AM11*Calcer!$B$2</f>
        <v>#REF!</v>
      </c>
      <c r="AN15" t="e">
        <f>AN11*Calcer!$B$2</f>
        <v>#REF!</v>
      </c>
      <c r="AO15" t="e">
        <f>AO11*Calcer!$B$2</f>
        <v>#REF!</v>
      </c>
      <c r="AP15" t="e">
        <f>AP11*Calcer!$B$2</f>
        <v>#REF!</v>
      </c>
      <c r="AQ15" t="e">
        <f>AQ11*Calcer!$B$2</f>
        <v>#REF!</v>
      </c>
      <c r="AR15" t="e">
        <f>AR11*Calcer!$B$2</f>
        <v>#REF!</v>
      </c>
      <c r="AS15" t="e">
        <f>AS11*Calcer!$B$2</f>
        <v>#REF!</v>
      </c>
      <c r="AT15" t="e">
        <f>AT11*Calcer!$B$2</f>
        <v>#REF!</v>
      </c>
      <c r="AU15" t="e">
        <f>AU11*Calcer!$B$2</f>
        <v>#REF!</v>
      </c>
      <c r="AV15" t="e">
        <f>AV11*Calcer!$B$2</f>
        <v>#REF!</v>
      </c>
      <c r="AW15" t="e">
        <f>AW11*Calcer!$B$2</f>
        <v>#REF!</v>
      </c>
      <c r="AX15" t="e">
        <f>AX11*Calcer!$B$2</f>
        <v>#REF!</v>
      </c>
      <c r="AY15" t="e">
        <f>AY11*Calcer!$B$2</f>
        <v>#REF!</v>
      </c>
      <c r="AZ15" t="e">
        <f>AZ11*Calcer!$B$2</f>
        <v>#REF!</v>
      </c>
      <c r="BA15" t="e">
        <f>BA11*Calcer!$B$2</f>
        <v>#REF!</v>
      </c>
      <c r="BB15" t="e">
        <f>BB11*Calcer!$B$2</f>
        <v>#REF!</v>
      </c>
      <c r="BC15" t="e">
        <f>BC11*Calcer!$B$2</f>
        <v>#REF!</v>
      </c>
      <c r="BD15" t="e">
        <f>BD11*Calcer!$B$2</f>
        <v>#REF!</v>
      </c>
      <c r="BE15" t="e">
        <f>BE11*Calcer!$B$2</f>
        <v>#REF!</v>
      </c>
      <c r="BF15" t="e">
        <f>BF11*Calcer!$B$2</f>
        <v>#REF!</v>
      </c>
      <c r="BG15" t="e">
        <f>BG11*Calcer!$B$2</f>
        <v>#REF!</v>
      </c>
      <c r="BH15" t="e">
        <f>BH11*Calcer!$B$2</f>
        <v>#REF!</v>
      </c>
      <c r="BI15" t="e">
        <f>BI11*Calcer!$B$2</f>
        <v>#REF!</v>
      </c>
      <c r="BJ15" t="e">
        <f>BJ11*Calcer!$B$2</f>
        <v>#REF!</v>
      </c>
      <c r="BK15" t="e">
        <f>BK11*Calcer!$B$2</f>
        <v>#REF!</v>
      </c>
      <c r="BL15" t="e">
        <f>BL11*Calcer!$B$2</f>
        <v>#REF!</v>
      </c>
      <c r="BM15" t="e">
        <f>BM11*Calcer!$B$2</f>
        <v>#REF!</v>
      </c>
      <c r="BN15" t="e">
        <f>BN11*Calcer!$B$2</f>
        <v>#REF!</v>
      </c>
      <c r="BO15" t="e">
        <f>BO11*Calcer!$B$2</f>
        <v>#REF!</v>
      </c>
      <c r="BP15" t="e">
        <f>BP11*Calcer!$B$2</f>
        <v>#REF!</v>
      </c>
      <c r="BQ15" t="e">
        <f>BQ11*Calcer!$B$2</f>
        <v>#REF!</v>
      </c>
      <c r="BR15" t="e">
        <f>BR11*Calcer!$B$2</f>
        <v>#REF!</v>
      </c>
      <c r="BS15" t="e">
        <f>BS11*Calcer!$B$2</f>
        <v>#REF!</v>
      </c>
      <c r="BT15" t="e">
        <f>BT11*Calcer!$B$2</f>
        <v>#REF!</v>
      </c>
      <c r="BU15" t="e">
        <f>BU11*Calcer!$B$2</f>
        <v>#REF!</v>
      </c>
      <c r="BV15" t="e">
        <f>BV11*Calcer!$B$2</f>
        <v>#REF!</v>
      </c>
      <c r="BW15" t="e">
        <f>BW11*Calcer!$B$2</f>
        <v>#REF!</v>
      </c>
      <c r="BX15" t="e">
        <f>BX11*Calcer!$B$2</f>
        <v>#REF!</v>
      </c>
      <c r="BY15" t="e">
        <f>BY11*Calcer!$B$2</f>
        <v>#REF!</v>
      </c>
      <c r="BZ15" t="e">
        <f>BZ11*Calcer!$B$2</f>
        <v>#REF!</v>
      </c>
      <c r="CA15" t="e">
        <f>CA11*Calcer!$B$2</f>
        <v>#REF!</v>
      </c>
      <c r="CB15" t="e">
        <f>CB11*Calcer!$B$2</f>
        <v>#REF!</v>
      </c>
      <c r="CC15" t="e">
        <f>CC11*Calcer!$B$2</f>
        <v>#REF!</v>
      </c>
      <c r="CD15" t="e">
        <f>CD11*Calcer!$B$2</f>
        <v>#REF!</v>
      </c>
      <c r="CE15" t="e">
        <f>CE11*Calcer!$B$2</f>
        <v>#REF!</v>
      </c>
      <c r="CF15" t="e">
        <f>CF11*Calcer!$B$2</f>
        <v>#REF!</v>
      </c>
      <c r="CG15" t="e">
        <f>CG11*Calcer!$B$2</f>
        <v>#REF!</v>
      </c>
      <c r="CH15" t="e">
        <f>CH11*Calcer!$B$2</f>
        <v>#REF!</v>
      </c>
      <c r="CI15" t="e">
        <f>CI11*Calcer!$B$2</f>
        <v>#REF!</v>
      </c>
      <c r="CJ15" t="e">
        <f>CJ11*Calcer!$B$2</f>
        <v>#REF!</v>
      </c>
      <c r="CK15" t="e">
        <f>CK11*Calcer!$B$2</f>
        <v>#REF!</v>
      </c>
      <c r="CL15" t="e">
        <f>CL11*Calcer!$B$2</f>
        <v>#REF!</v>
      </c>
      <c r="CM15" t="e">
        <f>CM11*Calcer!$B$2</f>
        <v>#REF!</v>
      </c>
      <c r="CN15" t="e">
        <f>CN11*Calcer!$B$2</f>
        <v>#REF!</v>
      </c>
      <c r="CO15" t="e">
        <f>CO11*Calcer!$B$2</f>
        <v>#REF!</v>
      </c>
      <c r="CP15" t="e">
        <f>CP11*Calcer!$B$2</f>
        <v>#REF!</v>
      </c>
      <c r="CQ15" t="e">
        <f>CQ11*Calcer!$B$2</f>
        <v>#REF!</v>
      </c>
      <c r="CR15" t="e">
        <f>CR11*Calcer!$B$2</f>
        <v>#REF!</v>
      </c>
      <c r="CS15" t="e">
        <f>CS11*Calcer!$B$2</f>
        <v>#REF!</v>
      </c>
      <c r="CT15" t="e">
        <f>CT11*Calcer!$B$2</f>
        <v>#REF!</v>
      </c>
      <c r="CU15" t="e">
        <f>CU11*Calcer!$B$2</f>
        <v>#REF!</v>
      </c>
      <c r="CV15" t="e">
        <f>CV11*Calcer!$B$2</f>
        <v>#REF!</v>
      </c>
      <c r="CW15" t="e">
        <f>CW11*Calcer!$B$2</f>
        <v>#REF!</v>
      </c>
      <c r="CX15" t="e">
        <f>CX11*Calcer!$B$2</f>
        <v>#REF!</v>
      </c>
      <c r="CY15" t="e">
        <f>CY11*Calcer!$B$2</f>
        <v>#REF!</v>
      </c>
      <c r="CZ15" t="e">
        <f>CZ11*Calcer!$B$2</f>
        <v>#REF!</v>
      </c>
      <c r="DA15" t="e">
        <f>DA11*Calcer!$B$2</f>
        <v>#REF!</v>
      </c>
      <c r="DB15" t="e">
        <f>DB11*Calcer!$B$2</f>
        <v>#REF!</v>
      </c>
      <c r="DC15" t="e">
        <f>DC11*Calcer!$B$2</f>
        <v>#REF!</v>
      </c>
      <c r="DD15" t="e">
        <f>DD11*Calcer!$B$2</f>
        <v>#REF!</v>
      </c>
      <c r="DE15" t="e">
        <f>DE11*Calcer!$B$2</f>
        <v>#REF!</v>
      </c>
      <c r="DF15" t="e">
        <f>DF11*Calcer!$B$2</f>
        <v>#REF!</v>
      </c>
      <c r="DG15" t="e">
        <f>DG11*Calcer!$B$2</f>
        <v>#REF!</v>
      </c>
      <c r="DH15" t="e">
        <f>DH11*Calcer!$B$2</f>
        <v>#REF!</v>
      </c>
      <c r="DI15" t="e">
        <f>DI11*Calcer!$B$2</f>
        <v>#REF!</v>
      </c>
      <c r="DJ15" t="e">
        <f>DJ11*Calcer!$B$2</f>
        <v>#REF!</v>
      </c>
      <c r="DK15" t="e">
        <f>DK11*Calcer!$B$2</f>
        <v>#REF!</v>
      </c>
      <c r="DL15" t="e">
        <f>DL11*Calcer!$B$2</f>
        <v>#REF!</v>
      </c>
      <c r="DM15" t="e">
        <f>DM11*Calcer!$B$2</f>
        <v>#REF!</v>
      </c>
      <c r="DN15" t="e">
        <f>DN11*Calcer!$B$2</f>
        <v>#REF!</v>
      </c>
      <c r="DO15" t="e">
        <f>DO11*Calcer!$B$2</f>
        <v>#REF!</v>
      </c>
      <c r="DP15" t="e">
        <f>DP11*Calcer!$B$2</f>
        <v>#REF!</v>
      </c>
      <c r="DQ15" t="e">
        <f>DQ11*Calcer!$B$2</f>
        <v>#REF!</v>
      </c>
      <c r="DR15" t="e">
        <f>DR11*Calcer!$B$2</f>
        <v>#REF!</v>
      </c>
    </row>
  </sheetData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18F6-A89D-4E2F-B026-1B8005AD132D}">
  <sheetPr>
    <tabColor rgb="FFFFFF00"/>
    <pageSetUpPr fitToPage="1"/>
  </sheetPr>
  <dimension ref="A1:D30"/>
  <sheetViews>
    <sheetView zoomScale="80" zoomScaleNormal="80" workbookViewId="0"/>
  </sheetViews>
  <sheetFormatPr defaultColWidth="54.7109375" defaultRowHeight="24.75"/>
  <cols>
    <col min="1" max="1" width="10.140625" style="8" customWidth="1"/>
    <col min="2" max="2" width="255.5703125" style="8" customWidth="1"/>
    <col min="3" max="16384" width="54.7109375" style="8"/>
  </cols>
  <sheetData>
    <row r="1" spans="1:4" ht="0.95" customHeight="1"/>
    <row r="2" spans="1:4" ht="35.25">
      <c r="B2" s="9" t="s">
        <v>31</v>
      </c>
    </row>
    <row r="3" spans="1:4">
      <c r="A3" s="10" t="s">
        <v>32</v>
      </c>
      <c r="C3" s="10"/>
      <c r="D3" s="10"/>
    </row>
    <row r="4" spans="1:4">
      <c r="B4" s="11" t="s">
        <v>33</v>
      </c>
      <c r="C4" s="10"/>
      <c r="D4" s="10"/>
    </row>
    <row r="5" spans="1:4">
      <c r="A5" s="10"/>
      <c r="B5" s="11" t="s">
        <v>34</v>
      </c>
      <c r="C5" s="10"/>
      <c r="D5" s="10"/>
    </row>
    <row r="6" spans="1:4">
      <c r="A6" s="10"/>
      <c r="C6" s="10"/>
      <c r="D6" s="10"/>
    </row>
    <row r="7" spans="1:4">
      <c r="A7" s="10"/>
      <c r="B7" s="11" t="s">
        <v>35</v>
      </c>
    </row>
    <row r="8" spans="1:4" ht="21.75" customHeight="1">
      <c r="B8" s="11"/>
    </row>
    <row r="9" spans="1:4" ht="21.75" customHeight="1">
      <c r="A9" s="10" t="s">
        <v>36</v>
      </c>
    </row>
    <row r="10" spans="1:4" ht="21.75" customHeight="1">
      <c r="A10" s="10"/>
      <c r="B10" s="11" t="s">
        <v>37</v>
      </c>
    </row>
    <row r="11" spans="1:4" ht="21.75" customHeight="1">
      <c r="B11" s="11" t="s">
        <v>38</v>
      </c>
    </row>
    <row r="12" spans="1:4" ht="21.75" customHeight="1">
      <c r="B12" s="11"/>
    </row>
    <row r="13" spans="1:4" ht="21.75" customHeight="1">
      <c r="B13" s="11" t="s">
        <v>39</v>
      </c>
    </row>
    <row r="14" spans="1:4" ht="21.75" customHeight="1">
      <c r="B14" s="11" t="s">
        <v>40</v>
      </c>
    </row>
    <row r="15" spans="1:4" ht="21.75" customHeight="1">
      <c r="B15" s="11"/>
    </row>
    <row r="16" spans="1:4" ht="21.75" customHeight="1">
      <c r="B16" s="47" t="s">
        <v>41</v>
      </c>
    </row>
    <row r="17" spans="1:3" ht="21.75" customHeight="1">
      <c r="A17" s="10"/>
      <c r="B17" s="8" t="s">
        <v>42</v>
      </c>
    </row>
    <row r="18" spans="1:3" ht="21.75" customHeight="1">
      <c r="B18" s="125" t="s">
        <v>43</v>
      </c>
    </row>
    <row r="19" spans="1:3" ht="21.75" customHeight="1">
      <c r="B19" s="29"/>
    </row>
    <row r="20" spans="1:3" ht="21.75" customHeight="1">
      <c r="B20" s="29"/>
    </row>
    <row r="21" spans="1:3" ht="21.75" customHeight="1">
      <c r="A21" s="10"/>
    </row>
    <row r="22" spans="1:3" ht="21.75" customHeight="1">
      <c r="B22" s="11"/>
    </row>
    <row r="23" spans="1:3" ht="21.75" customHeight="1">
      <c r="B23" s="11"/>
    </row>
    <row r="24" spans="1:3" ht="21.75" customHeight="1">
      <c r="B24" s="11"/>
    </row>
    <row r="25" spans="1:3" ht="21.75" customHeight="1">
      <c r="B25" s="11"/>
    </row>
    <row r="26" spans="1:3" ht="21.75" customHeight="1">
      <c r="C26" s="12"/>
    </row>
    <row r="27" spans="1:3" ht="21.75" customHeight="1">
      <c r="A27" s="10"/>
    </row>
    <row r="28" spans="1:3" ht="21.75" customHeight="1">
      <c r="B28" s="13"/>
    </row>
    <row r="29" spans="1:3" ht="21.75" customHeight="1">
      <c r="B29" s="14"/>
    </row>
    <row r="30" spans="1:3" ht="21.75" customHeight="1"/>
  </sheetData>
  <pageMargins left="0.7" right="0.7" top="0.75" bottom="0.75" header="0.3" footer="0.3"/>
  <pageSetup scale="46" orientation="landscape" blackAndWhite="1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DF3D-E7FB-405F-9B88-9C1646980F79}">
  <sheetPr>
    <tabColor rgb="FFFFFF00"/>
    <pageSetUpPr fitToPage="1"/>
  </sheetPr>
  <dimension ref="A1:F24"/>
  <sheetViews>
    <sheetView zoomScale="80" zoomScaleNormal="80" workbookViewId="0">
      <selection activeCell="A18" sqref="A18"/>
    </sheetView>
  </sheetViews>
  <sheetFormatPr defaultColWidth="54.7109375" defaultRowHeight="24.75"/>
  <cols>
    <col min="1" max="1" width="10.140625" style="8" customWidth="1"/>
    <col min="2" max="2" width="67.7109375" style="8" customWidth="1"/>
    <col min="3" max="5" width="48.7109375" style="8" customWidth="1"/>
    <col min="6" max="6" width="53.5703125" style="8" customWidth="1"/>
    <col min="7" max="16384" width="54.7109375" style="8"/>
  </cols>
  <sheetData>
    <row r="1" spans="1:6" ht="2.1" customHeight="1"/>
    <row r="2" spans="1:6" ht="35.25">
      <c r="C2" s="28" t="s">
        <v>44</v>
      </c>
    </row>
    <row r="3" spans="1:6">
      <c r="A3" s="10" t="s">
        <v>45</v>
      </c>
      <c r="C3" s="10"/>
      <c r="D3" s="10"/>
    </row>
    <row r="4" spans="1:6">
      <c r="B4" s="11" t="s">
        <v>46</v>
      </c>
    </row>
    <row r="5" spans="1:6">
      <c r="B5" s="11" t="s">
        <v>47</v>
      </c>
    </row>
    <row r="6" spans="1:6" ht="21.75" customHeight="1" thickBot="1">
      <c r="A6" s="10"/>
    </row>
    <row r="7" spans="1:6" ht="21.75" customHeight="1" thickTop="1">
      <c r="B7" s="24" t="s">
        <v>48</v>
      </c>
      <c r="C7" s="23" t="s">
        <v>49</v>
      </c>
      <c r="D7" s="23" t="s">
        <v>50</v>
      </c>
      <c r="E7" s="23" t="s">
        <v>49</v>
      </c>
      <c r="F7" s="18" t="s">
        <v>51</v>
      </c>
    </row>
    <row r="8" spans="1:6" ht="21.75" customHeight="1">
      <c r="B8" s="11" t="s">
        <v>52</v>
      </c>
      <c r="C8" s="16" t="s">
        <v>53</v>
      </c>
      <c r="D8" s="17" t="s">
        <v>54</v>
      </c>
      <c r="E8" s="17" t="s">
        <v>55</v>
      </c>
      <c r="F8" s="18" t="s">
        <v>56</v>
      </c>
    </row>
    <row r="9" spans="1:6" ht="21.75" customHeight="1">
      <c r="B9" s="11"/>
      <c r="C9" s="17"/>
      <c r="D9" s="17" t="s">
        <v>57</v>
      </c>
      <c r="E9" s="17"/>
      <c r="F9" s="18"/>
    </row>
    <row r="10" spans="1:6" ht="21.75" customHeight="1">
      <c r="B10" s="13" t="s">
        <v>58</v>
      </c>
      <c r="C10" s="19" t="s">
        <v>59</v>
      </c>
      <c r="D10" s="20" t="s">
        <v>60</v>
      </c>
      <c r="E10" s="20" t="s">
        <v>61</v>
      </c>
      <c r="F10" s="18"/>
    </row>
    <row r="11" spans="1:6" s="13" customFormat="1" ht="21.75" customHeight="1" thickBot="1">
      <c r="B11" s="13" t="s">
        <v>62</v>
      </c>
      <c r="C11" s="21"/>
      <c r="D11" s="21"/>
      <c r="E11" s="21"/>
      <c r="F11" s="26" t="s">
        <v>63</v>
      </c>
    </row>
    <row r="12" spans="1:6" ht="21.75" customHeight="1" thickTop="1">
      <c r="A12" s="10" t="s">
        <v>64</v>
      </c>
      <c r="B12" s="25"/>
      <c r="F12" s="22" t="s">
        <v>65</v>
      </c>
    </row>
    <row r="13" spans="1:6" ht="21.75" customHeight="1">
      <c r="B13" s="11" t="s">
        <v>66</v>
      </c>
    </row>
    <row r="14" spans="1:6" ht="21.75" customHeight="1">
      <c r="B14" s="11" t="s">
        <v>67</v>
      </c>
    </row>
    <row r="15" spans="1:6" ht="21.75" customHeight="1">
      <c r="B15" s="11" t="s">
        <v>68</v>
      </c>
    </row>
    <row r="16" spans="1:6" ht="21.75" customHeight="1">
      <c r="B16" s="11" t="s">
        <v>69</v>
      </c>
    </row>
    <row r="17" spans="2:3" ht="21.75" customHeight="1">
      <c r="B17" s="11" t="s">
        <v>70</v>
      </c>
    </row>
    <row r="18" spans="2:3" ht="21.75" customHeight="1">
      <c r="B18" s="15" t="s">
        <v>71</v>
      </c>
    </row>
    <row r="19" spans="2:3" ht="21.75" customHeight="1">
      <c r="B19" s="11" t="s">
        <v>72</v>
      </c>
    </row>
    <row r="20" spans="2:3" ht="21.75" customHeight="1">
      <c r="B20" s="11" t="s">
        <v>73</v>
      </c>
    </row>
    <row r="21" spans="2:3" ht="21.75" customHeight="1">
      <c r="B21" s="11" t="s">
        <v>74</v>
      </c>
    </row>
    <row r="22" spans="2:3" ht="21.75" customHeight="1">
      <c r="B22" s="13"/>
      <c r="C22" s="27" t="s">
        <v>75</v>
      </c>
    </row>
    <row r="23" spans="2:3" ht="21.75" customHeight="1">
      <c r="B23" s="14"/>
    </row>
    <row r="24" spans="2:3" ht="21.75" customHeight="1"/>
  </sheetData>
  <pageMargins left="0.7" right="0.7" top="0.75" bottom="0.75" header="0.3" footer="0.3"/>
  <pageSetup scale="44" orientation="landscape" blackAndWhite="1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0446-5401-4D2B-81E6-E07CFABF2931}">
  <sheetPr>
    <tabColor theme="9" tint="0.39997558519241921"/>
    <pageSetUpPr fitToPage="1"/>
  </sheetPr>
  <dimension ref="A1:J20"/>
  <sheetViews>
    <sheetView workbookViewId="0">
      <selection activeCell="C11" sqref="C11"/>
    </sheetView>
  </sheetViews>
  <sheetFormatPr defaultRowHeight="19.5"/>
  <cols>
    <col min="1" max="1" width="9.140625" style="56"/>
    <col min="2" max="2" width="71.28515625" style="56" customWidth="1"/>
    <col min="3" max="4" width="25" style="56" customWidth="1"/>
    <col min="5" max="5" width="28.7109375" style="56" customWidth="1"/>
    <col min="6" max="16384" width="9.140625" style="56"/>
  </cols>
  <sheetData>
    <row r="1" spans="1:5" ht="0.95" customHeight="1"/>
    <row r="2" spans="1:5">
      <c r="A2" s="55" t="s">
        <v>76</v>
      </c>
      <c r="C2" s="60" t="s">
        <v>77</v>
      </c>
    </row>
    <row r="3" spans="1:5">
      <c r="B3" s="56" t="s">
        <v>78</v>
      </c>
    </row>
    <row r="4" spans="1:5">
      <c r="B4" s="56" t="s">
        <v>79</v>
      </c>
    </row>
    <row r="5" spans="1:5">
      <c r="A5" s="56" t="s">
        <v>80</v>
      </c>
      <c r="D5" s="56" t="s">
        <v>81</v>
      </c>
    </row>
    <row r="6" spans="1:5" ht="20.25">
      <c r="B6" s="85" t="s">
        <v>82</v>
      </c>
      <c r="D6" s="56" t="s">
        <v>83</v>
      </c>
    </row>
    <row r="8" spans="1:5" ht="20.25" thickBot="1">
      <c r="A8" s="56" t="s">
        <v>84</v>
      </c>
    </row>
    <row r="9" spans="1:5" ht="21" thickTop="1" thickBot="1">
      <c r="A9" s="56" t="s">
        <v>85</v>
      </c>
      <c r="D9" s="428" t="s">
        <v>86</v>
      </c>
      <c r="E9" s="429"/>
    </row>
    <row r="10" spans="1:5" ht="20.25" thickBot="1">
      <c r="A10" s="60" t="s">
        <v>87</v>
      </c>
      <c r="C10" s="61" t="s">
        <v>88</v>
      </c>
      <c r="D10" s="63" t="s">
        <v>89</v>
      </c>
      <c r="E10" s="64" t="s">
        <v>90</v>
      </c>
    </row>
    <row r="11" spans="1:5" ht="26.25" thickBot="1">
      <c r="A11" s="67" t="str">
        <f>IF(C11="X","C","F")</f>
        <v>F</v>
      </c>
      <c r="B11" s="58" t="s">
        <v>91</v>
      </c>
      <c r="C11" s="62"/>
      <c r="D11" s="63"/>
      <c r="E11" s="65"/>
    </row>
    <row r="12" spans="1:5" ht="26.25" thickBot="1">
      <c r="A12" s="67" t="str">
        <f>IF(E12="X","C","F")</f>
        <v>F</v>
      </c>
      <c r="B12" s="58" t="s">
        <v>92</v>
      </c>
      <c r="C12" s="62"/>
      <c r="D12" s="63"/>
      <c r="E12" s="65"/>
    </row>
    <row r="13" spans="1:5" ht="26.25" thickBot="1">
      <c r="A13" s="67" t="str">
        <f>IF(D13="X","C","F")</f>
        <v>F</v>
      </c>
      <c r="B13" s="58" t="s">
        <v>93</v>
      </c>
      <c r="C13" s="62"/>
      <c r="D13" s="63"/>
      <c r="E13" s="65"/>
    </row>
    <row r="14" spans="1:5" ht="26.25" thickBot="1">
      <c r="A14" s="67" t="str">
        <f>IF(E14="X","C","F")</f>
        <v>F</v>
      </c>
      <c r="B14" s="58" t="s">
        <v>94</v>
      </c>
      <c r="C14" s="62"/>
      <c r="D14" s="63"/>
      <c r="E14" s="65"/>
    </row>
    <row r="15" spans="1:5" ht="26.25" thickBot="1">
      <c r="A15" s="67" t="str">
        <f>IF(E15="X","C","F")</f>
        <v>F</v>
      </c>
      <c r="B15" s="58" t="s">
        <v>95</v>
      </c>
      <c r="C15" s="62"/>
      <c r="D15" s="63"/>
      <c r="E15" s="65"/>
    </row>
    <row r="16" spans="1:5" ht="26.25" thickBot="1">
      <c r="A16" s="67" t="str">
        <f>IF(C16="X","C","F")</f>
        <v>F</v>
      </c>
      <c r="B16" s="58" t="s">
        <v>96</v>
      </c>
      <c r="C16" s="62"/>
      <c r="D16" s="63"/>
      <c r="E16" s="65"/>
    </row>
    <row r="18" spans="1:10">
      <c r="A18" s="66">
        <f>+COUNTIF(A11:A16,"C")</f>
        <v>0</v>
      </c>
      <c r="B18" s="59" t="s">
        <v>97</v>
      </c>
      <c r="C18" s="57"/>
      <c r="D18" s="57"/>
      <c r="E18" s="57"/>
      <c r="F18" s="57"/>
      <c r="G18" s="57"/>
      <c r="H18" s="57"/>
      <c r="I18" s="57"/>
      <c r="J18" s="57"/>
    </row>
    <row r="19" spans="1:10">
      <c r="B19" s="59" t="str">
        <f>+IF(A18=6,"Great Job !",IF(A18&gt;0,"Good Start - Keep Going",""))</f>
        <v/>
      </c>
      <c r="C19" s="57"/>
      <c r="D19" s="57"/>
      <c r="E19" s="57"/>
      <c r="F19" s="57"/>
      <c r="G19" s="57"/>
      <c r="H19" s="57"/>
      <c r="I19" s="57"/>
      <c r="J19" s="57"/>
    </row>
    <row r="20" spans="1:10">
      <c r="C20" s="57"/>
      <c r="D20" s="57"/>
      <c r="E20" s="57"/>
    </row>
  </sheetData>
  <mergeCells count="1">
    <mergeCell ref="D9:E9"/>
  </mergeCells>
  <hyperlinks>
    <hyperlink ref="B6" r:id="rId1" xr:uid="{910A33A4-2494-4853-9B6B-D90B8AE7D2FA}"/>
  </hyperlinks>
  <pageMargins left="0.7" right="0.7" top="0.75" bottom="0.75" header="0.3" footer="0.3"/>
  <pageSetup scale="57" orientation="landscape" blackAndWhite="1" horizontalDpi="360" verticalDpi="36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0F1F-B701-4621-9F94-E303C5A005A1}">
  <sheetPr>
    <tabColor theme="8" tint="0.39997558519241921"/>
    <pageSetUpPr fitToPage="1"/>
  </sheetPr>
  <dimension ref="A1:G26"/>
  <sheetViews>
    <sheetView zoomScale="70" zoomScaleNormal="70" workbookViewId="0">
      <selection activeCell="B3" sqref="B3"/>
    </sheetView>
  </sheetViews>
  <sheetFormatPr defaultRowHeight="27"/>
  <cols>
    <col min="1" max="3" width="42.7109375" style="30" customWidth="1"/>
    <col min="4" max="4" width="48.42578125" style="30" customWidth="1"/>
    <col min="5" max="16384" width="9.140625" style="30"/>
  </cols>
  <sheetData>
    <row r="1" spans="1:7" ht="36" thickTop="1" thickBot="1">
      <c r="A1" s="39" t="s">
        <v>98</v>
      </c>
      <c r="C1" s="38" t="s">
        <v>99</v>
      </c>
      <c r="D1" s="37"/>
    </row>
    <row r="2" spans="1:7" ht="15" customHeight="1" thickTop="1">
      <c r="A2" s="32"/>
      <c r="B2" s="32"/>
      <c r="C2" s="32"/>
      <c r="D2" s="32"/>
    </row>
    <row r="3" spans="1:7" ht="9.9499999999999993" customHeight="1"/>
    <row r="4" spans="1:7" ht="27.75">
      <c r="A4" s="36" t="s">
        <v>100</v>
      </c>
      <c r="F4" s="348" t="s">
        <v>101</v>
      </c>
    </row>
    <row r="5" spans="1:7" ht="9.9499999999999993" customHeight="1"/>
    <row r="6" spans="1:7" ht="27.75">
      <c r="A6" s="35" t="s">
        <v>102</v>
      </c>
      <c r="B6" s="34" t="s">
        <v>103</v>
      </c>
      <c r="C6" s="34" t="s">
        <v>104</v>
      </c>
      <c r="D6" s="33" t="s">
        <v>105</v>
      </c>
    </row>
    <row r="7" spans="1:7" ht="5.0999999999999996" customHeight="1">
      <c r="A7" s="32"/>
      <c r="B7" s="32"/>
      <c r="C7" s="32"/>
      <c r="D7" s="32"/>
    </row>
    <row r="8" spans="1:7">
      <c r="A8" s="49" t="s">
        <v>59</v>
      </c>
      <c r="B8" s="50" t="s">
        <v>59</v>
      </c>
      <c r="C8" s="50" t="s">
        <v>59</v>
      </c>
      <c r="D8" s="51" t="str">
        <f>A8</f>
        <v>Raw Materials</v>
      </c>
      <c r="F8" s="30" t="s">
        <v>106</v>
      </c>
    </row>
    <row r="9" spans="1:7">
      <c r="A9" s="49" t="s">
        <v>107</v>
      </c>
      <c r="B9" s="50" t="s">
        <v>108</v>
      </c>
      <c r="C9" s="50" t="s">
        <v>109</v>
      </c>
      <c r="D9" s="51" t="str">
        <f>A9</f>
        <v>Inventory</v>
      </c>
    </row>
    <row r="10" spans="1:7">
      <c r="A10" s="49"/>
      <c r="B10" s="50" t="s">
        <v>110</v>
      </c>
      <c r="C10" s="50" t="s">
        <v>111</v>
      </c>
      <c r="D10" s="49"/>
    </row>
    <row r="11" spans="1:7" ht="27.75" thickBot="1">
      <c r="A11" s="49"/>
      <c r="B11" s="50" t="s">
        <v>112</v>
      </c>
      <c r="C11" s="50" t="s">
        <v>50</v>
      </c>
      <c r="D11" s="49"/>
    </row>
    <row r="12" spans="1:7" ht="28.5" thickTop="1">
      <c r="A12" s="52"/>
      <c r="B12" s="53" t="s">
        <v>113</v>
      </c>
      <c r="C12" s="49"/>
      <c r="D12" s="49"/>
    </row>
    <row r="13" spans="1:7" ht="5.0999999999999996" customHeight="1">
      <c r="A13" s="54"/>
      <c r="B13" s="54"/>
      <c r="C13" s="54"/>
      <c r="D13" s="54"/>
    </row>
    <row r="14" spans="1:7">
      <c r="A14" s="49" t="s">
        <v>60</v>
      </c>
      <c r="B14" s="50" t="s">
        <v>88</v>
      </c>
      <c r="C14" s="50" t="s">
        <v>114</v>
      </c>
      <c r="D14" s="51" t="str">
        <f>A14</f>
        <v>Work In Process</v>
      </c>
      <c r="F14" s="30" t="s">
        <v>115</v>
      </c>
    </row>
    <row r="15" spans="1:7">
      <c r="A15" s="49" t="s">
        <v>107</v>
      </c>
      <c r="B15" s="50" t="str">
        <f>C9</f>
        <v>Requestioned</v>
      </c>
      <c r="C15" s="50" t="s">
        <v>116</v>
      </c>
      <c r="D15" s="51" t="str">
        <f>A15</f>
        <v>Inventory</v>
      </c>
      <c r="G15" s="30" t="s">
        <v>117</v>
      </c>
    </row>
    <row r="16" spans="1:7">
      <c r="A16" s="49"/>
      <c r="B16" s="50" t="s">
        <v>110</v>
      </c>
      <c r="C16" s="50" t="s">
        <v>118</v>
      </c>
      <c r="D16" s="49"/>
      <c r="G16" s="30" t="s">
        <v>119</v>
      </c>
    </row>
    <row r="17" spans="1:7">
      <c r="A17" s="49"/>
      <c r="B17" s="50" t="s">
        <v>89</v>
      </c>
      <c r="C17" s="50" t="s">
        <v>120</v>
      </c>
      <c r="D17" s="49"/>
      <c r="F17" s="30" t="s">
        <v>121</v>
      </c>
    </row>
    <row r="18" spans="1:7">
      <c r="A18" s="49"/>
      <c r="B18" s="50" t="s">
        <v>110</v>
      </c>
      <c r="C18" s="50" t="s">
        <v>50</v>
      </c>
      <c r="D18" s="49"/>
      <c r="G18" s="30" t="s">
        <v>122</v>
      </c>
    </row>
    <row r="19" spans="1:7">
      <c r="A19" s="49"/>
      <c r="B19" s="50" t="s">
        <v>123</v>
      </c>
      <c r="C19" s="49"/>
      <c r="D19" s="49"/>
    </row>
    <row r="20" spans="1:7" ht="5.0999999999999996" customHeight="1">
      <c r="A20" s="54"/>
      <c r="B20" s="54"/>
      <c r="C20" s="54"/>
      <c r="D20" s="54"/>
    </row>
    <row r="21" spans="1:7">
      <c r="A21" s="49" t="s">
        <v>61</v>
      </c>
      <c r="B21" s="50" t="str">
        <f>C14</f>
        <v>Cost of Goods</v>
      </c>
      <c r="C21" s="50" t="s">
        <v>114</v>
      </c>
      <c r="D21" s="51" t="str">
        <f>A21</f>
        <v>Finished Goods</v>
      </c>
      <c r="F21" s="30" t="s">
        <v>106</v>
      </c>
    </row>
    <row r="22" spans="1:7">
      <c r="A22" s="49" t="s">
        <v>107</v>
      </c>
      <c r="B22" s="50" t="str">
        <f>C15</f>
        <v>Manufactured</v>
      </c>
      <c r="C22" s="50" t="s">
        <v>124</v>
      </c>
      <c r="D22" s="51" t="str">
        <f>A22</f>
        <v>Inventory</v>
      </c>
    </row>
    <row r="23" spans="1:7" ht="5.0999999999999996" customHeight="1">
      <c r="A23" s="32"/>
      <c r="B23" s="48"/>
      <c r="C23" s="32"/>
      <c r="D23" s="32"/>
    </row>
    <row r="25" spans="1:7">
      <c r="D25" s="31"/>
    </row>
    <row r="26" spans="1:7">
      <c r="D26" s="31"/>
    </row>
  </sheetData>
  <pageMargins left="0.7" right="0.7" top="0.75" bottom="0.75" header="0.3" footer="0.3"/>
  <pageSetup scale="41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0034-823C-4673-BE80-C8ED5765E21E}">
  <sheetPr>
    <tabColor theme="8" tint="0.39997558519241921"/>
    <pageSetUpPr fitToPage="1"/>
  </sheetPr>
  <dimension ref="A1:K48"/>
  <sheetViews>
    <sheetView topLeftCell="A2" zoomScale="70" zoomScaleNormal="70" workbookViewId="0">
      <selection activeCell="C22" sqref="C21:C22"/>
    </sheetView>
  </sheetViews>
  <sheetFormatPr defaultRowHeight="27"/>
  <cols>
    <col min="1" max="1" width="37.28515625" style="30" customWidth="1"/>
    <col min="2" max="3" width="50.7109375" style="30" customWidth="1"/>
    <col min="4" max="4" width="35.7109375" style="30" customWidth="1"/>
    <col min="5" max="5" width="12.5703125" style="31" customWidth="1"/>
    <col min="6" max="6" width="6.28515625" style="30" customWidth="1"/>
    <col min="7" max="7" width="7.5703125" style="30" customWidth="1"/>
    <col min="8" max="8" width="6.28515625" style="30" customWidth="1"/>
    <col min="9" max="9" width="64.140625" style="30" customWidth="1"/>
    <col min="10" max="11" width="22.42578125" style="30" bestFit="1" customWidth="1"/>
    <col min="12" max="16384" width="9.140625" style="30"/>
  </cols>
  <sheetData>
    <row r="1" spans="1:11" ht="36.75" thickTop="1" thickBot="1">
      <c r="A1" s="86" t="s">
        <v>125</v>
      </c>
      <c r="C1" s="38" t="s">
        <v>99</v>
      </c>
      <c r="D1" s="349"/>
      <c r="E1" s="37"/>
    </row>
    <row r="2" spans="1:11" ht="9.9499999999999993" customHeight="1" thickTop="1"/>
    <row r="3" spans="1:11" ht="35.25">
      <c r="A3" s="87" t="s">
        <v>126</v>
      </c>
      <c r="B3" s="88"/>
    </row>
    <row r="4" spans="1:11" ht="9.9499999999999993" customHeight="1" thickBot="1"/>
    <row r="5" spans="1:11" ht="27.75" thickBot="1">
      <c r="A5" s="89" t="s">
        <v>127</v>
      </c>
      <c r="B5" s="90"/>
      <c r="C5" s="90"/>
      <c r="D5" s="91"/>
    </row>
    <row r="6" spans="1:11" ht="9.9499999999999993" customHeight="1"/>
    <row r="7" spans="1:11" ht="28.5" thickBot="1">
      <c r="A7" s="35" t="s">
        <v>128</v>
      </c>
      <c r="B7" s="34" t="s">
        <v>103</v>
      </c>
      <c r="C7" s="34" t="s">
        <v>104</v>
      </c>
      <c r="D7" s="33" t="s">
        <v>105</v>
      </c>
    </row>
    <row r="8" spans="1:11" ht="29.25" thickTop="1" thickBot="1">
      <c r="A8" s="224" t="s">
        <v>59</v>
      </c>
      <c r="B8" s="128" t="s">
        <v>129</v>
      </c>
      <c r="C8" s="112" t="s">
        <v>59</v>
      </c>
      <c r="D8" s="108" t="str">
        <f>A8</f>
        <v>Raw Materials</v>
      </c>
      <c r="E8" s="213" t="s">
        <v>106</v>
      </c>
      <c r="F8" s="40">
        <v>1</v>
      </c>
      <c r="G8" s="40" t="s">
        <v>130</v>
      </c>
      <c r="H8" s="41"/>
      <c r="I8" s="41"/>
      <c r="J8" s="68" t="s">
        <v>131</v>
      </c>
      <c r="K8" s="70" t="s">
        <v>132</v>
      </c>
    </row>
    <row r="9" spans="1:11" ht="27.75" thickBot="1">
      <c r="A9" s="30" t="s">
        <v>107</v>
      </c>
      <c r="B9" s="111" t="s">
        <v>108</v>
      </c>
      <c r="C9" s="113" t="s">
        <v>133</v>
      </c>
      <c r="D9" s="31" t="str">
        <f>A9</f>
        <v>Inventory</v>
      </c>
      <c r="E9" s="220" t="s">
        <v>13</v>
      </c>
      <c r="F9" s="43"/>
      <c r="G9" s="43"/>
      <c r="H9" s="73" t="s">
        <v>134</v>
      </c>
      <c r="I9" s="74"/>
      <c r="J9" s="69">
        <v>15000</v>
      </c>
      <c r="K9" s="44"/>
    </row>
    <row r="10" spans="1:11" ht="27.75" thickBot="1">
      <c r="B10" s="129">
        <v>15000</v>
      </c>
      <c r="C10" s="113" t="s">
        <v>111</v>
      </c>
      <c r="F10" s="43"/>
      <c r="G10" s="43"/>
      <c r="H10" s="41"/>
      <c r="I10" s="75" t="s">
        <v>135</v>
      </c>
      <c r="J10" s="76"/>
      <c r="K10" s="71">
        <f>+J9</f>
        <v>15000</v>
      </c>
    </row>
    <row r="11" spans="1:11" ht="27.75" thickBot="1">
      <c r="A11" s="127">
        <v>30000</v>
      </c>
      <c r="B11" s="111" t="s">
        <v>112</v>
      </c>
      <c r="C11" s="113" t="s">
        <v>136</v>
      </c>
      <c r="E11" s="213" t="s">
        <v>106</v>
      </c>
      <c r="F11" s="40">
        <v>2</v>
      </c>
      <c r="G11" s="40" t="s">
        <v>137</v>
      </c>
      <c r="H11" s="41"/>
      <c r="I11" s="41"/>
      <c r="J11" s="45"/>
      <c r="K11" s="45"/>
    </row>
    <row r="12" spans="1:11" ht="29.25" thickTop="1" thickBot="1">
      <c r="A12" s="225" t="str">
        <f>"= Raw Materials Available for Use "&amp;(+B10+A11)</f>
        <v>= Raw Materials Available for Use 45000</v>
      </c>
      <c r="C12" s="124">
        <v>-20000</v>
      </c>
      <c r="D12" s="130">
        <f>+A11+B10+C12</f>
        <v>25000</v>
      </c>
      <c r="E12" s="220" t="s">
        <v>13</v>
      </c>
      <c r="F12" s="43"/>
      <c r="G12" s="43"/>
      <c r="H12" s="73" t="s">
        <v>138</v>
      </c>
      <c r="I12" s="74"/>
      <c r="J12" s="69">
        <v>20000</v>
      </c>
      <c r="K12" s="44"/>
    </row>
    <row r="13" spans="1:11" ht="28.5" thickTop="1" thickBot="1">
      <c r="A13" s="107"/>
      <c r="B13" s="112" t="s">
        <v>88</v>
      </c>
      <c r="C13" s="121"/>
      <c r="D13" s="107"/>
      <c r="F13" s="43"/>
      <c r="G13" s="43"/>
      <c r="H13" s="41"/>
      <c r="I13" s="75" t="s">
        <v>134</v>
      </c>
      <c r="J13" s="76"/>
      <c r="K13" s="71">
        <f>+J12</f>
        <v>20000</v>
      </c>
    </row>
    <row r="14" spans="1:11" ht="28.5" thickBot="1">
      <c r="A14" s="126" t="s">
        <v>139</v>
      </c>
      <c r="B14" s="113" t="s">
        <v>133</v>
      </c>
      <c r="C14" s="117" t="s">
        <v>140</v>
      </c>
      <c r="E14" s="214" t="s">
        <v>141</v>
      </c>
      <c r="F14" s="40">
        <v>3</v>
      </c>
      <c r="G14" s="40" t="s">
        <v>142</v>
      </c>
      <c r="H14" s="41"/>
      <c r="I14" s="41"/>
      <c r="J14" s="45"/>
      <c r="K14" s="45"/>
    </row>
    <row r="15" spans="1:11" ht="28.5" thickBot="1">
      <c r="A15" s="30" t="s">
        <v>60</v>
      </c>
      <c r="B15" s="218">
        <f>-C12</f>
        <v>20000</v>
      </c>
      <c r="C15" s="117" t="s">
        <v>143</v>
      </c>
      <c r="D15" s="31" t="s">
        <v>144</v>
      </c>
      <c r="F15" s="43"/>
      <c r="G15" s="43"/>
      <c r="H15" s="73" t="s">
        <v>138</v>
      </c>
      <c r="I15" s="74"/>
      <c r="J15" s="69">
        <v>3000</v>
      </c>
      <c r="K15" s="44"/>
    </row>
    <row r="16" spans="1:11" ht="27.75" thickBot="1">
      <c r="A16" s="30" t="s">
        <v>107</v>
      </c>
      <c r="B16" s="114" t="s">
        <v>145</v>
      </c>
      <c r="C16" s="117" t="s">
        <v>146</v>
      </c>
      <c r="D16" s="31" t="str">
        <f>A15</f>
        <v>Work In Process</v>
      </c>
      <c r="F16" s="43"/>
      <c r="G16" s="43"/>
      <c r="H16" s="41"/>
      <c r="I16" s="75" t="s">
        <v>147</v>
      </c>
      <c r="J16" s="76"/>
      <c r="K16" s="71">
        <f>+J15</f>
        <v>3000</v>
      </c>
    </row>
    <row r="17" spans="1:11" ht="28.5" thickBot="1">
      <c r="A17" s="30" t="s">
        <v>148</v>
      </c>
      <c r="B17" s="222">
        <v>3000</v>
      </c>
      <c r="C17" s="117" t="s">
        <v>149</v>
      </c>
      <c r="D17" s="31" t="str">
        <f>A16</f>
        <v>Inventory</v>
      </c>
      <c r="E17" s="214" t="s">
        <v>141</v>
      </c>
      <c r="F17" s="40">
        <v>4</v>
      </c>
      <c r="G17" s="40" t="s">
        <v>150</v>
      </c>
      <c r="H17" s="41"/>
      <c r="I17" s="41"/>
      <c r="J17" s="45"/>
      <c r="K17" s="45"/>
    </row>
    <row r="18" spans="1:11" ht="27.75" thickBot="1">
      <c r="A18" s="99"/>
      <c r="B18" s="115" t="s">
        <v>151</v>
      </c>
      <c r="C18" s="122"/>
      <c r="D18" s="102"/>
      <c r="F18" s="43"/>
      <c r="G18" s="43"/>
      <c r="H18" s="73" t="s">
        <v>152</v>
      </c>
      <c r="I18" s="74"/>
      <c r="J18" s="69">
        <v>28000</v>
      </c>
      <c r="K18" s="44"/>
    </row>
    <row r="19" spans="1:11" ht="27.75" thickBot="1">
      <c r="A19" s="127">
        <v>10000</v>
      </c>
      <c r="B19" s="217">
        <f>+B17+B15</f>
        <v>23000</v>
      </c>
      <c r="C19" s="221">
        <v>-28000</v>
      </c>
      <c r="D19" s="130">
        <f>+A19+B19+C19</f>
        <v>5000</v>
      </c>
      <c r="F19" s="43"/>
      <c r="G19" s="43"/>
      <c r="H19" s="41"/>
      <c r="I19" s="75" t="s">
        <v>138</v>
      </c>
      <c r="J19" s="215"/>
      <c r="K19" s="76">
        <f>+J18</f>
        <v>28000</v>
      </c>
    </row>
    <row r="20" spans="1:11" ht="29.25" thickTop="1" thickBot="1">
      <c r="A20" s="107"/>
      <c r="B20" s="116" t="s">
        <v>153</v>
      </c>
      <c r="C20" s="121"/>
      <c r="D20" s="107"/>
      <c r="E20" s="214" t="s">
        <v>141</v>
      </c>
      <c r="F20" s="40">
        <v>5</v>
      </c>
      <c r="G20" s="40" t="s">
        <v>154</v>
      </c>
      <c r="H20" s="41"/>
      <c r="I20" s="41"/>
      <c r="J20" s="45"/>
      <c r="K20" s="45"/>
    </row>
    <row r="21" spans="1:11" ht="28.5" thickBot="1">
      <c r="A21" s="126" t="s">
        <v>155</v>
      </c>
      <c r="B21" s="118" t="s">
        <v>156</v>
      </c>
      <c r="C21" s="120"/>
      <c r="F21" s="43"/>
      <c r="G21" s="43"/>
      <c r="H21" s="73" t="s">
        <v>157</v>
      </c>
      <c r="I21" s="74"/>
      <c r="J21" s="69">
        <v>40000</v>
      </c>
      <c r="K21" s="44"/>
    </row>
    <row r="22" spans="1:11" ht="28.5" thickBot="1">
      <c r="A22" s="30" t="s">
        <v>60</v>
      </c>
      <c r="B22" s="216">
        <f>-C19</f>
        <v>28000</v>
      </c>
      <c r="C22" s="120"/>
      <c r="F22" s="43"/>
      <c r="G22" s="43"/>
      <c r="H22" s="41"/>
      <c r="I22" s="223" t="str">
        <f>+I13</f>
        <v>Raw Materials Inventory</v>
      </c>
      <c r="J22" s="76"/>
      <c r="K22" s="71">
        <f>+J21</f>
        <v>40000</v>
      </c>
    </row>
    <row r="23" spans="1:11" ht="27.75" thickBot="1">
      <c r="A23" s="30" t="s">
        <v>107</v>
      </c>
      <c r="B23" s="119" t="s">
        <v>158</v>
      </c>
      <c r="C23" s="120"/>
      <c r="D23" s="31" t="s">
        <v>159</v>
      </c>
      <c r="E23" s="220" t="s">
        <v>106</v>
      </c>
      <c r="F23" s="40">
        <v>6</v>
      </c>
      <c r="G23" s="235" t="s">
        <v>160</v>
      </c>
      <c r="H23" s="41"/>
      <c r="I23" s="41"/>
      <c r="J23" s="45"/>
      <c r="K23" s="45"/>
    </row>
    <row r="24" spans="1:11" ht="27.75" thickBot="1">
      <c r="B24" s="218">
        <v>40000</v>
      </c>
      <c r="C24" s="117" t="s">
        <v>140</v>
      </c>
      <c r="D24" s="31" t="str">
        <f>A22</f>
        <v>Work In Process</v>
      </c>
      <c r="E24" s="220" t="s">
        <v>161</v>
      </c>
      <c r="F24" s="43"/>
      <c r="G24" s="43"/>
      <c r="H24" s="73" t="s">
        <v>138</v>
      </c>
      <c r="I24" s="74"/>
      <c r="J24" s="69">
        <v>2000</v>
      </c>
      <c r="K24" s="44"/>
    </row>
    <row r="25" spans="1:11" ht="28.5" thickBot="1">
      <c r="B25" s="114" t="s">
        <v>145</v>
      </c>
      <c r="C25" s="117" t="s">
        <v>143</v>
      </c>
      <c r="D25" s="31" t="str">
        <f>A23</f>
        <v>Inventory</v>
      </c>
      <c r="F25" s="43"/>
      <c r="G25" s="43"/>
      <c r="H25" s="41"/>
      <c r="I25" s="75" t="s">
        <v>147</v>
      </c>
      <c r="J25" s="76"/>
      <c r="K25" s="71">
        <f>+J24</f>
        <v>2000</v>
      </c>
    </row>
    <row r="26" spans="1:11" ht="27.75" thickBot="1">
      <c r="B26" s="222">
        <v>12000</v>
      </c>
      <c r="C26" s="117" t="s">
        <v>162</v>
      </c>
      <c r="E26" s="220" t="s">
        <v>106</v>
      </c>
      <c r="F26" s="40">
        <v>7</v>
      </c>
      <c r="G26" s="40" t="s">
        <v>163</v>
      </c>
      <c r="H26" s="41"/>
      <c r="I26" s="41"/>
      <c r="J26" s="45"/>
      <c r="K26" s="45"/>
    </row>
    <row r="27" spans="1:11" ht="27.75" thickBot="1">
      <c r="A27" s="30" t="s">
        <v>148</v>
      </c>
      <c r="B27" s="115" t="s">
        <v>151</v>
      </c>
      <c r="C27" s="117"/>
      <c r="E27" s="220" t="s">
        <v>164</v>
      </c>
      <c r="G27" s="43"/>
      <c r="H27" s="73" t="s">
        <v>165</v>
      </c>
      <c r="I27" s="74"/>
      <c r="J27" s="69">
        <v>65000</v>
      </c>
      <c r="K27" s="44"/>
    </row>
    <row r="28" spans="1:11" ht="27.75" thickBot="1">
      <c r="A28" s="219">
        <v>20000</v>
      </c>
      <c r="B28" s="217">
        <f>+B26+B24+B22</f>
        <v>80000</v>
      </c>
      <c r="C28" s="221">
        <v>-65000</v>
      </c>
      <c r="D28" s="130">
        <f>+A28+B28+C28</f>
        <v>35000</v>
      </c>
      <c r="G28" s="43"/>
      <c r="H28" s="41"/>
      <c r="I28" s="75" t="s">
        <v>157</v>
      </c>
      <c r="J28" s="215"/>
      <c r="K28" s="76">
        <f>+J27</f>
        <v>65000</v>
      </c>
    </row>
    <row r="29" spans="1:11" ht="29.25" thickTop="1" thickBot="1">
      <c r="A29" s="107"/>
      <c r="B29" s="116" t="s">
        <v>153</v>
      </c>
      <c r="C29" s="121"/>
      <c r="D29" s="107"/>
      <c r="E29" s="220" t="s">
        <v>106</v>
      </c>
      <c r="F29" s="40">
        <v>8</v>
      </c>
      <c r="G29" s="40" t="s">
        <v>166</v>
      </c>
      <c r="H29" s="41"/>
      <c r="I29" s="41"/>
      <c r="J29" s="45"/>
      <c r="K29" s="45"/>
    </row>
    <row r="30" spans="1:11" ht="28.5" thickBot="1">
      <c r="A30" s="126" t="s">
        <v>167</v>
      </c>
      <c r="B30" s="117" t="s">
        <v>168</v>
      </c>
      <c r="C30" s="120"/>
      <c r="E30" s="220" t="s">
        <v>169</v>
      </c>
      <c r="F30" s="43"/>
      <c r="G30" s="43"/>
      <c r="H30" s="73" t="s">
        <v>170</v>
      </c>
      <c r="I30" s="74"/>
      <c r="J30" s="69">
        <v>40000</v>
      </c>
      <c r="K30" s="44"/>
    </row>
    <row r="31" spans="1:11" ht="28.5" thickBot="1">
      <c r="A31" s="30" t="s">
        <v>60</v>
      </c>
      <c r="B31" s="216">
        <f>-C28</f>
        <v>65000</v>
      </c>
      <c r="C31" s="120"/>
      <c r="F31" s="43"/>
      <c r="G31" s="43"/>
      <c r="H31" s="41"/>
      <c r="I31" s="223" t="str">
        <f>+I22</f>
        <v>Raw Materials Inventory</v>
      </c>
      <c r="J31" s="76"/>
      <c r="K31" s="71">
        <f>+J30</f>
        <v>40000</v>
      </c>
    </row>
    <row r="32" spans="1:11" ht="27.75" thickBot="1">
      <c r="A32" s="30" t="s">
        <v>107</v>
      </c>
      <c r="B32" s="119" t="s">
        <v>158</v>
      </c>
      <c r="C32" s="120"/>
      <c r="D32" s="31" t="s">
        <v>171</v>
      </c>
      <c r="E32" s="220" t="s">
        <v>106</v>
      </c>
      <c r="F32" s="40">
        <v>9</v>
      </c>
      <c r="G32" s="40" t="s">
        <v>172</v>
      </c>
      <c r="H32" s="41"/>
      <c r="I32" s="41"/>
      <c r="J32" s="45"/>
      <c r="K32" s="45"/>
    </row>
    <row r="33" spans="1:11" ht="28.5" thickBot="1">
      <c r="B33" s="218">
        <v>40000</v>
      </c>
      <c r="C33" s="230" t="s">
        <v>114</v>
      </c>
      <c r="D33" s="31" t="str">
        <f>A31</f>
        <v>Work In Process</v>
      </c>
      <c r="E33" s="220" t="s">
        <v>173</v>
      </c>
      <c r="F33" s="43"/>
      <c r="G33" s="43"/>
      <c r="H33" s="73" t="s">
        <v>170</v>
      </c>
      <c r="I33" s="74"/>
      <c r="J33" s="69">
        <v>5000</v>
      </c>
      <c r="K33" s="44"/>
    </row>
    <row r="34" spans="1:11" ht="28.5" thickBot="1">
      <c r="B34" s="114" t="s">
        <v>145</v>
      </c>
      <c r="C34" s="230" t="s">
        <v>174</v>
      </c>
      <c r="D34" s="31" t="str">
        <f>A32</f>
        <v>Inventory</v>
      </c>
      <c r="F34" s="43"/>
      <c r="G34" s="43"/>
      <c r="H34" s="41"/>
      <c r="I34" s="75" t="s">
        <v>147</v>
      </c>
      <c r="J34" s="76"/>
      <c r="K34" s="71">
        <f>+J33</f>
        <v>5000</v>
      </c>
    </row>
    <row r="35" spans="1:11" ht="28.5" thickBot="1">
      <c r="B35" s="222">
        <v>5000</v>
      </c>
      <c r="C35" s="117" t="s">
        <v>175</v>
      </c>
      <c r="E35" s="213" t="s">
        <v>106</v>
      </c>
      <c r="F35" s="40">
        <v>10</v>
      </c>
      <c r="G35" s="40" t="s">
        <v>176</v>
      </c>
      <c r="H35" s="41"/>
      <c r="I35" s="41"/>
      <c r="J35" s="45"/>
      <c r="K35" s="45"/>
    </row>
    <row r="36" spans="1:11" ht="28.5" thickBot="1">
      <c r="A36" s="30" t="s">
        <v>148</v>
      </c>
      <c r="B36" s="115" t="s">
        <v>151</v>
      </c>
      <c r="C36" s="123" t="s">
        <v>177</v>
      </c>
      <c r="D36" s="130"/>
      <c r="E36" s="220" t="s">
        <v>13</v>
      </c>
      <c r="F36" s="43"/>
      <c r="G36" s="43"/>
      <c r="H36" s="73" t="s">
        <v>178</v>
      </c>
      <c r="I36" s="74"/>
      <c r="J36" s="69">
        <f>-C37</f>
        <v>120000</v>
      </c>
      <c r="K36" s="44"/>
    </row>
    <row r="37" spans="1:11" ht="27.75" thickBot="1">
      <c r="A37" s="219">
        <v>40000</v>
      </c>
      <c r="B37" s="217">
        <f>+B35+B33+B31</f>
        <v>110000</v>
      </c>
      <c r="C37" s="221">
        <v>-120000</v>
      </c>
      <c r="D37" s="130">
        <f>+A37+B37+C37</f>
        <v>30000</v>
      </c>
      <c r="F37" s="43"/>
      <c r="G37" s="43"/>
      <c r="H37" s="41"/>
      <c r="I37" s="75" t="s">
        <v>170</v>
      </c>
      <c r="J37" s="76"/>
      <c r="K37" s="71">
        <f>+J36</f>
        <v>120000</v>
      </c>
    </row>
    <row r="38" spans="1:11" ht="29.25" thickTop="1" thickBot="1">
      <c r="A38" s="107" t="s">
        <v>179</v>
      </c>
      <c r="B38" s="116" t="s">
        <v>180</v>
      </c>
      <c r="C38" s="231" t="s">
        <v>114</v>
      </c>
      <c r="D38" s="109" t="s">
        <v>181</v>
      </c>
      <c r="E38" s="213" t="s">
        <v>106</v>
      </c>
      <c r="F38" s="40">
        <v>11</v>
      </c>
      <c r="G38" s="40" t="s">
        <v>182</v>
      </c>
      <c r="H38" s="41"/>
      <c r="I38" s="41"/>
      <c r="J38" s="42"/>
      <c r="K38" s="42"/>
    </row>
    <row r="39" spans="1:11" ht="28.5" thickBot="1">
      <c r="A39" s="92" t="s">
        <v>183</v>
      </c>
      <c r="B39" s="117"/>
      <c r="C39" s="232" t="s">
        <v>124</v>
      </c>
      <c r="D39" s="92" t="s">
        <v>183</v>
      </c>
      <c r="E39" s="220" t="s">
        <v>13</v>
      </c>
      <c r="F39" s="43"/>
      <c r="G39" s="43"/>
      <c r="H39" s="73" t="s">
        <v>184</v>
      </c>
      <c r="I39" s="74"/>
      <c r="J39" s="69">
        <f>25000*8</f>
        <v>200000</v>
      </c>
      <c r="K39" s="44"/>
    </row>
    <row r="40" spans="1:11" ht="27.75" thickBot="1">
      <c r="A40" s="219">
        <v>50000</v>
      </c>
      <c r="B40" s="228">
        <f>-C37</f>
        <v>120000</v>
      </c>
      <c r="C40" s="229">
        <f>-J41</f>
        <v>-150000</v>
      </c>
      <c r="D40" s="130">
        <f>+A40+B40+C40</f>
        <v>20000</v>
      </c>
      <c r="F40" s="43"/>
      <c r="G40" s="43"/>
      <c r="H40" s="41"/>
      <c r="I40" s="77" t="s">
        <v>185</v>
      </c>
      <c r="J40" s="78"/>
      <c r="K40" s="72">
        <f>+J39</f>
        <v>200000</v>
      </c>
    </row>
    <row r="41" spans="1:11" ht="32.1" customHeight="1" thickTop="1" thickBot="1">
      <c r="A41" s="227">
        <f>+SUM(A19:A40)</f>
        <v>120000</v>
      </c>
      <c r="B41" s="226" t="s">
        <v>186</v>
      </c>
      <c r="C41" s="43"/>
      <c r="D41" s="227">
        <f>+SUM(D19:D40)</f>
        <v>90000</v>
      </c>
      <c r="F41" s="46"/>
      <c r="G41" s="43"/>
      <c r="H41" s="73" t="s">
        <v>63</v>
      </c>
      <c r="I41" s="74"/>
      <c r="J41" s="69">
        <f>25000*6</f>
        <v>150000</v>
      </c>
      <c r="K41" s="44"/>
    </row>
    <row r="42" spans="1:11" ht="27.75" thickBot="1">
      <c r="D42" s="31"/>
      <c r="F42" s="46"/>
      <c r="G42" s="43"/>
      <c r="H42" s="41"/>
      <c r="I42" s="75" t="s">
        <v>178</v>
      </c>
      <c r="J42" s="76"/>
      <c r="K42" s="71">
        <f>+J41</f>
        <v>150000</v>
      </c>
    </row>
    <row r="43" spans="1:11">
      <c r="D43" s="31"/>
    </row>
    <row r="44" spans="1:11" ht="31.5">
      <c r="I44" s="31" t="s">
        <v>187</v>
      </c>
      <c r="J44" s="234">
        <f>+K44/K$44</f>
        <v>1</v>
      </c>
      <c r="K44" s="234">
        <v>25000</v>
      </c>
    </row>
    <row r="45" spans="1:11">
      <c r="I45" s="31" t="s">
        <v>185</v>
      </c>
      <c r="J45" s="130">
        <f>+K45/K$44</f>
        <v>8</v>
      </c>
      <c r="K45" s="130">
        <f>+K40</f>
        <v>200000</v>
      </c>
    </row>
    <row r="46" spans="1:11" ht="31.5">
      <c r="I46" s="31" t="s">
        <v>63</v>
      </c>
      <c r="J46" s="234">
        <f t="shared" ref="J46:J47" si="0">+K46/K$44</f>
        <v>6</v>
      </c>
      <c r="K46" s="234">
        <f>+J41</f>
        <v>150000</v>
      </c>
    </row>
    <row r="47" spans="1:11">
      <c r="I47" s="31" t="s">
        <v>65</v>
      </c>
      <c r="J47" s="130">
        <f t="shared" si="0"/>
        <v>2</v>
      </c>
      <c r="K47" s="130">
        <f>+K45-K46</f>
        <v>50000</v>
      </c>
    </row>
    <row r="48" spans="1:11">
      <c r="I48" s="31" t="s">
        <v>188</v>
      </c>
      <c r="J48" s="233">
        <f>+J47/J45</f>
        <v>0.25</v>
      </c>
      <c r="K48" s="233">
        <f>+K47/K45</f>
        <v>0.25</v>
      </c>
    </row>
  </sheetData>
  <pageMargins left="0.7" right="0.7" top="0.75" bottom="0.75" header="0.3" footer="0.3"/>
  <pageSetup scale="3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2A9B7-6D6D-4BDA-B0CE-5030CCB894C9}">
  <sheetPr>
    <tabColor rgb="FF92D050"/>
    <pageSetUpPr fitToPage="1"/>
  </sheetPr>
  <dimension ref="A1:K24"/>
  <sheetViews>
    <sheetView zoomScale="80" zoomScaleNormal="80" workbookViewId="0">
      <selection activeCell="I22" sqref="I22:K22"/>
    </sheetView>
  </sheetViews>
  <sheetFormatPr defaultRowHeight="20.25"/>
  <cols>
    <col min="1" max="1" width="42" style="131" customWidth="1"/>
    <col min="2" max="3" width="17.7109375" style="131" customWidth="1"/>
    <col min="4" max="4" width="21.5703125" style="131" bestFit="1" customWidth="1"/>
    <col min="5" max="5" width="17.7109375" style="131" customWidth="1"/>
    <col min="6" max="6" width="19.28515625" style="131" customWidth="1"/>
    <col min="7" max="7" width="20.7109375" style="131" customWidth="1"/>
    <col min="8" max="8" width="21.28515625" style="131" bestFit="1" customWidth="1"/>
    <col min="9" max="9" width="9.140625" style="131"/>
    <col min="10" max="10" width="17.140625" style="131" bestFit="1" customWidth="1"/>
    <col min="11" max="12" width="9.140625" style="131"/>
    <col min="13" max="13" width="14.5703125" style="131" bestFit="1" customWidth="1"/>
    <col min="14" max="14" width="9.140625" style="131"/>
    <col min="15" max="15" width="14.5703125" style="131" bestFit="1" customWidth="1"/>
    <col min="16" max="16384" width="9.140625" style="131"/>
  </cols>
  <sheetData>
    <row r="1" spans="1:9" ht="0.95" customHeight="1" thickBot="1"/>
    <row r="2" spans="1:9" ht="27.75" thickTop="1" thickBot="1">
      <c r="A2" s="237" t="s">
        <v>17</v>
      </c>
      <c r="B2" s="238"/>
      <c r="C2" s="239"/>
      <c r="D2" s="238"/>
      <c r="E2" s="238"/>
      <c r="F2" s="239"/>
      <c r="G2" s="360" t="s">
        <v>189</v>
      </c>
      <c r="H2" s="361"/>
      <c r="I2" s="355" t="s">
        <v>190</v>
      </c>
    </row>
    <row r="3" spans="1:9" ht="26.25" thickTop="1" thickBot="1">
      <c r="A3" s="133" t="s">
        <v>191</v>
      </c>
      <c r="B3" s="134" t="s">
        <v>192</v>
      </c>
      <c r="C3" s="135"/>
      <c r="D3" s="135"/>
      <c r="E3" s="353" t="s">
        <v>193</v>
      </c>
      <c r="F3" s="134" t="s">
        <v>194</v>
      </c>
      <c r="G3" s="166"/>
      <c r="H3" s="359"/>
      <c r="I3" s="132" t="s">
        <v>195</v>
      </c>
    </row>
    <row r="4" spans="1:9" ht="25.5" thickTop="1">
      <c r="A4" s="138"/>
      <c r="B4" s="308" t="s">
        <v>196</v>
      </c>
      <c r="C4" s="309" t="s">
        <v>197</v>
      </c>
      <c r="D4" s="139" t="s">
        <v>198</v>
      </c>
      <c r="E4" s="353" t="s">
        <v>193</v>
      </c>
      <c r="F4" s="308" t="s">
        <v>199</v>
      </c>
      <c r="G4" s="309" t="s">
        <v>200</v>
      </c>
      <c r="H4" s="141"/>
    </row>
    <row r="5" spans="1:9" ht="24.75">
      <c r="A5" s="138"/>
      <c r="B5" s="139"/>
      <c r="C5" s="142" t="s">
        <v>201</v>
      </c>
      <c r="D5" s="139" t="s">
        <v>202</v>
      </c>
      <c r="E5" s="140"/>
      <c r="F5" s="139" t="s">
        <v>203</v>
      </c>
      <c r="G5" s="139"/>
      <c r="H5" s="143"/>
    </row>
    <row r="6" spans="1:9" ht="25.5" thickBot="1">
      <c r="A6" s="144"/>
      <c r="B6" s="145" t="s">
        <v>107</v>
      </c>
      <c r="C6" s="146" t="s">
        <v>204</v>
      </c>
      <c r="D6" s="139" t="s">
        <v>205</v>
      </c>
      <c r="E6" s="140"/>
      <c r="F6" s="147" t="s">
        <v>206</v>
      </c>
      <c r="G6" s="145" t="s">
        <v>107</v>
      </c>
      <c r="H6" s="148" t="s">
        <v>207</v>
      </c>
    </row>
    <row r="7" spans="1:9" ht="21.75" thickTop="1" thickBot="1">
      <c r="A7" s="149" t="s">
        <v>208</v>
      </c>
      <c r="B7" s="362">
        <v>4</v>
      </c>
      <c r="C7" s="362">
        <v>11</v>
      </c>
      <c r="D7" s="175">
        <f>+C7+B7</f>
        <v>15</v>
      </c>
      <c r="E7" s="354" t="s">
        <v>193</v>
      </c>
      <c r="F7" s="362">
        <v>5</v>
      </c>
      <c r="G7" s="362">
        <f>+D7-F7</f>
        <v>10</v>
      </c>
      <c r="H7" s="151">
        <f>+G7+F7</f>
        <v>15</v>
      </c>
      <c r="I7" s="132" t="s">
        <v>209</v>
      </c>
    </row>
    <row r="8" spans="1:9" ht="21.75" thickTop="1" thickBot="1">
      <c r="A8" s="152" t="s">
        <v>210</v>
      </c>
      <c r="B8" s="153"/>
      <c r="C8" s="153"/>
      <c r="D8" s="153"/>
      <c r="E8" s="153"/>
      <c r="F8" s="154">
        <v>1</v>
      </c>
      <c r="G8" s="363">
        <v>0.3</v>
      </c>
      <c r="H8" s="155"/>
      <c r="I8" s="132" t="s">
        <v>211</v>
      </c>
    </row>
    <row r="9" spans="1:9" ht="21.75" thickTop="1" thickBot="1">
      <c r="A9" s="344" t="s">
        <v>212</v>
      </c>
      <c r="B9" s="156"/>
      <c r="C9" s="156"/>
      <c r="D9" s="157">
        <f>+F9+G9</f>
        <v>8</v>
      </c>
      <c r="E9" s="158"/>
      <c r="F9" s="158">
        <f>+F8*F7</f>
        <v>5</v>
      </c>
      <c r="G9" s="156">
        <f>+G8*G7</f>
        <v>3</v>
      </c>
      <c r="H9" s="159">
        <f>+G9+F9</f>
        <v>8</v>
      </c>
      <c r="I9" s="132" t="s">
        <v>213</v>
      </c>
    </row>
    <row r="10" spans="1:9" ht="12" customHeight="1" thickTop="1" thickBot="1">
      <c r="A10" s="160"/>
      <c r="B10" s="161"/>
      <c r="C10" s="161"/>
    </row>
    <row r="11" spans="1:9" ht="21" thickTop="1">
      <c r="A11" s="162"/>
      <c r="B11" s="134" t="s">
        <v>192</v>
      </c>
      <c r="C11" s="135"/>
      <c r="D11" s="163"/>
      <c r="E11" s="136" t="s">
        <v>193</v>
      </c>
      <c r="F11" s="134" t="s">
        <v>194</v>
      </c>
      <c r="G11" s="135"/>
      <c r="H11" s="137"/>
    </row>
    <row r="12" spans="1:9" ht="24.75">
      <c r="A12" s="144"/>
      <c r="B12" s="139" t="s">
        <v>214</v>
      </c>
      <c r="C12" s="140" t="s">
        <v>215</v>
      </c>
      <c r="D12" s="139" t="s">
        <v>198</v>
      </c>
      <c r="E12" s="164" t="s">
        <v>216</v>
      </c>
      <c r="F12" s="165" t="s">
        <v>199</v>
      </c>
      <c r="G12" s="140" t="s">
        <v>200</v>
      </c>
      <c r="H12" s="141" t="s">
        <v>217</v>
      </c>
      <c r="I12" s="166"/>
    </row>
    <row r="13" spans="1:9">
      <c r="A13" s="167"/>
      <c r="B13" s="139" t="s">
        <v>218</v>
      </c>
      <c r="C13" s="142" t="s">
        <v>201</v>
      </c>
      <c r="D13" s="139" t="s">
        <v>219</v>
      </c>
      <c r="E13" s="164" t="s">
        <v>205</v>
      </c>
      <c r="F13" s="165" t="s">
        <v>203</v>
      </c>
      <c r="G13" s="139" t="s">
        <v>220</v>
      </c>
      <c r="H13" s="143" t="s">
        <v>207</v>
      </c>
      <c r="I13" s="166"/>
    </row>
    <row r="14" spans="1:9" ht="25.5" thickBot="1">
      <c r="A14" s="168" t="s">
        <v>221</v>
      </c>
      <c r="B14" s="145" t="s">
        <v>107</v>
      </c>
      <c r="C14" s="146" t="s">
        <v>204</v>
      </c>
      <c r="D14" s="169" t="s">
        <v>222</v>
      </c>
      <c r="E14" s="170" t="s">
        <v>223</v>
      </c>
      <c r="F14" s="171" t="s">
        <v>206</v>
      </c>
      <c r="G14" s="145" t="s">
        <v>107</v>
      </c>
      <c r="H14" s="172" t="s">
        <v>224</v>
      </c>
      <c r="I14" s="166"/>
    </row>
    <row r="15" spans="1:9" ht="21" thickBot="1">
      <c r="A15" s="149" t="s">
        <v>208</v>
      </c>
      <c r="B15" s="173">
        <f>+B7</f>
        <v>4</v>
      </c>
      <c r="C15" s="173">
        <f>+C7</f>
        <v>11</v>
      </c>
      <c r="D15" s="150">
        <f>+C15+B15</f>
        <v>15</v>
      </c>
      <c r="E15" s="174">
        <v>1</v>
      </c>
      <c r="F15" s="175">
        <f>+F7</f>
        <v>5</v>
      </c>
      <c r="G15" s="175">
        <f>+G7</f>
        <v>10</v>
      </c>
      <c r="H15" s="151">
        <f>+G15+F15</f>
        <v>15</v>
      </c>
      <c r="I15" s="132" t="s">
        <v>225</v>
      </c>
    </row>
    <row r="16" spans="1:9" ht="20.25" customHeight="1" thickTop="1" thickBot="1">
      <c r="A16" s="176" t="s">
        <v>226</v>
      </c>
      <c r="B16" s="364">
        <v>100</v>
      </c>
      <c r="C16" s="365">
        <v>200</v>
      </c>
      <c r="D16" s="178">
        <f>+B16+C16</f>
        <v>300</v>
      </c>
      <c r="E16" s="179">
        <f>+D16/D15</f>
        <v>20</v>
      </c>
      <c r="F16" s="180">
        <f>+E16*F15</f>
        <v>100</v>
      </c>
      <c r="G16" s="181">
        <f>+G15*E16</f>
        <v>200</v>
      </c>
      <c r="H16" s="182">
        <f>+G16+F16</f>
        <v>300</v>
      </c>
      <c r="I16" s="132" t="s">
        <v>227</v>
      </c>
    </row>
    <row r="17" spans="1:11" ht="20.25" customHeight="1" thickTop="1" thickBot="1">
      <c r="A17" s="176"/>
      <c r="B17" s="139"/>
      <c r="C17" s="183"/>
      <c r="D17" s="184"/>
      <c r="E17" s="179"/>
      <c r="F17" s="180"/>
      <c r="G17" s="181"/>
      <c r="H17" s="182"/>
      <c r="I17" s="166"/>
    </row>
    <row r="18" spans="1:11" ht="25.5" thickBot="1">
      <c r="A18" s="185" t="s">
        <v>212</v>
      </c>
      <c r="B18" s="186"/>
      <c r="C18" s="187"/>
      <c r="D18" s="188">
        <f>+D9</f>
        <v>8</v>
      </c>
      <c r="E18" s="189">
        <v>1</v>
      </c>
      <c r="F18" s="190">
        <f>+F9</f>
        <v>5</v>
      </c>
      <c r="G18" s="190">
        <f>+G9</f>
        <v>3</v>
      </c>
      <c r="H18" s="191">
        <f>+G18+F18</f>
        <v>8</v>
      </c>
      <c r="I18" s="132" t="s">
        <v>228</v>
      </c>
    </row>
    <row r="19" spans="1:11" ht="20.25" customHeight="1" thickTop="1" thickBot="1">
      <c r="A19" s="176" t="s">
        <v>89</v>
      </c>
      <c r="B19" s="364">
        <v>10</v>
      </c>
      <c r="C19" s="366">
        <v>70</v>
      </c>
      <c r="D19" s="192">
        <f>+C19+B19</f>
        <v>80</v>
      </c>
      <c r="E19" s="193">
        <f>+D19/D18</f>
        <v>10</v>
      </c>
      <c r="F19" s="180">
        <f>+E19*F15</f>
        <v>50</v>
      </c>
      <c r="G19" s="181">
        <f>+G18*E19</f>
        <v>30</v>
      </c>
      <c r="H19" s="182">
        <f>+G19+F19</f>
        <v>80</v>
      </c>
      <c r="I19" s="166"/>
    </row>
    <row r="20" spans="1:11" ht="30.75" customHeight="1" thickTop="1" thickBot="1">
      <c r="A20" s="176" t="s">
        <v>229</v>
      </c>
      <c r="B20" s="369">
        <v>5</v>
      </c>
      <c r="C20" s="367">
        <v>35</v>
      </c>
      <c r="D20" s="195">
        <f>+C20+B20</f>
        <v>40</v>
      </c>
      <c r="E20" s="196">
        <f>+D20/D18</f>
        <v>5</v>
      </c>
      <c r="F20" s="197">
        <f>+F15*E20</f>
        <v>25</v>
      </c>
      <c r="G20" s="198">
        <f>+G18*E20</f>
        <v>15</v>
      </c>
      <c r="H20" s="199">
        <f>+G20+F20</f>
        <v>40</v>
      </c>
      <c r="I20" s="166"/>
    </row>
    <row r="21" spans="1:11" ht="30.75" customHeight="1" thickTop="1" thickBot="1">
      <c r="A21" s="176" t="s">
        <v>230</v>
      </c>
      <c r="B21" s="369">
        <f>+B20+B19</f>
        <v>15</v>
      </c>
      <c r="C21" s="368">
        <f>+C20+C19</f>
        <v>105</v>
      </c>
      <c r="D21" s="200">
        <f>+D20+D19</f>
        <v>120</v>
      </c>
      <c r="E21" s="196">
        <f>+E20+E19</f>
        <v>15</v>
      </c>
      <c r="F21" s="200">
        <f t="shared" ref="F21:H21" si="0">+F20+F19</f>
        <v>75</v>
      </c>
      <c r="G21" s="200">
        <f t="shared" si="0"/>
        <v>45</v>
      </c>
      <c r="H21" s="201">
        <f t="shared" si="0"/>
        <v>120</v>
      </c>
      <c r="I21" s="132" t="s">
        <v>231</v>
      </c>
    </row>
    <row r="22" spans="1:11" ht="20.25" customHeight="1" thickTop="1" thickBot="1">
      <c r="A22" s="302" t="s">
        <v>219</v>
      </c>
      <c r="B22" s="303">
        <f>+B20+B19+B16</f>
        <v>115</v>
      </c>
      <c r="C22" s="304">
        <f>+C20+C19+C16</f>
        <v>305</v>
      </c>
      <c r="D22" s="305">
        <f t="shared" ref="D22" si="1">+C22+B22</f>
        <v>420</v>
      </c>
      <c r="E22" s="306">
        <f>+E16+E19+E20</f>
        <v>35</v>
      </c>
      <c r="F22" s="356">
        <f>+F20+F19+F16</f>
        <v>175</v>
      </c>
      <c r="G22" s="370">
        <f>+G20+G19+G16</f>
        <v>245</v>
      </c>
      <c r="H22" s="307">
        <f>+G22+F22</f>
        <v>420</v>
      </c>
      <c r="I22" s="371" t="s">
        <v>232</v>
      </c>
      <c r="J22" s="372"/>
      <c r="K22" s="372"/>
    </row>
    <row r="23" spans="1:11" ht="21" thickTop="1">
      <c r="E23" s="357" t="s">
        <v>233</v>
      </c>
      <c r="F23" s="357"/>
      <c r="G23" s="358">
        <f>+F22</f>
        <v>175</v>
      </c>
      <c r="I23" s="132" t="s">
        <v>234</v>
      </c>
    </row>
    <row r="24" spans="1:11">
      <c r="F24" s="357" t="s">
        <v>235</v>
      </c>
      <c r="G24" s="357"/>
      <c r="H24" s="358">
        <f>+G23</f>
        <v>175</v>
      </c>
    </row>
  </sheetData>
  <pageMargins left="0.25" right="0.25" top="1.25" bottom="0.5" header="0.5" footer="0.5"/>
  <pageSetup scale="7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46269-433F-434A-BC9A-A87ED60563A3}">
  <sheetPr>
    <tabColor rgb="FF92D050"/>
    <pageSetUpPr fitToPage="1"/>
  </sheetPr>
  <dimension ref="A1:I23"/>
  <sheetViews>
    <sheetView zoomScale="80" zoomScaleNormal="80" workbookViewId="0">
      <selection activeCell="A3" sqref="A3"/>
    </sheetView>
  </sheetViews>
  <sheetFormatPr defaultRowHeight="20.25"/>
  <cols>
    <col min="1" max="1" width="42" style="131" customWidth="1"/>
    <col min="2" max="3" width="17.7109375" style="131" customWidth="1"/>
    <col min="4" max="4" width="21.5703125" style="131" bestFit="1" customWidth="1"/>
    <col min="5" max="5" width="17.7109375" style="131" customWidth="1"/>
    <col min="6" max="6" width="19.5703125" style="131" customWidth="1"/>
    <col min="7" max="7" width="20.7109375" style="131" customWidth="1"/>
    <col min="8" max="8" width="21.28515625" style="131" bestFit="1" customWidth="1"/>
    <col min="9" max="9" width="18.42578125" style="131" customWidth="1"/>
    <col min="10" max="10" width="19" style="131" bestFit="1" customWidth="1"/>
    <col min="11" max="16384" width="9.140625" style="131"/>
  </cols>
  <sheetData>
    <row r="1" spans="1:9" ht="30.75" thickBot="1">
      <c r="A1" s="373" t="s">
        <v>20</v>
      </c>
      <c r="F1" s="352" t="s">
        <v>236</v>
      </c>
      <c r="I1" s="132" t="s">
        <v>237</v>
      </c>
    </row>
    <row r="2" spans="1:9" ht="25.5" thickTop="1">
      <c r="A2" s="243" t="s">
        <v>191</v>
      </c>
      <c r="B2" s="244" t="s">
        <v>192</v>
      </c>
      <c r="C2" s="245"/>
      <c r="D2" s="245"/>
      <c r="E2" s="246" t="s">
        <v>193</v>
      </c>
      <c r="F2" s="244" t="s">
        <v>194</v>
      </c>
      <c r="G2" s="245"/>
      <c r="H2" s="247"/>
    </row>
    <row r="3" spans="1:9" ht="24.75">
      <c r="A3" s="248"/>
      <c r="B3" s="142" t="s">
        <v>214</v>
      </c>
      <c r="C3" s="249" t="s">
        <v>215</v>
      </c>
      <c r="D3" s="142" t="s">
        <v>198</v>
      </c>
      <c r="E3" s="249"/>
      <c r="F3" s="142" t="s">
        <v>199</v>
      </c>
      <c r="G3" s="249" t="s">
        <v>200</v>
      </c>
      <c r="H3" s="250"/>
    </row>
    <row r="4" spans="1:9" ht="24.75">
      <c r="A4" s="248"/>
      <c r="B4" s="142" t="s">
        <v>218</v>
      </c>
      <c r="C4" s="142" t="s">
        <v>201</v>
      </c>
      <c r="D4" s="142" t="s">
        <v>202</v>
      </c>
      <c r="E4" s="249"/>
      <c r="F4" s="142" t="s">
        <v>203</v>
      </c>
      <c r="G4" s="142" t="s">
        <v>220</v>
      </c>
      <c r="H4" s="251"/>
    </row>
    <row r="5" spans="1:9" ht="25.5" thickBot="1">
      <c r="A5" s="252"/>
      <c r="B5" s="253" t="s">
        <v>107</v>
      </c>
      <c r="C5" s="146" t="s">
        <v>204</v>
      </c>
      <c r="D5" s="253" t="s">
        <v>205</v>
      </c>
      <c r="E5" s="249"/>
      <c r="F5" s="254" t="s">
        <v>206</v>
      </c>
      <c r="G5" s="253" t="s">
        <v>107</v>
      </c>
      <c r="H5" s="255" t="s">
        <v>207</v>
      </c>
    </row>
    <row r="6" spans="1:9" ht="21" thickBot="1">
      <c r="A6" s="256" t="s">
        <v>208</v>
      </c>
      <c r="B6" s="258">
        <v>2000</v>
      </c>
      <c r="C6" s="286"/>
      <c r="D6" s="258">
        <v>15000</v>
      </c>
      <c r="E6" s="259" t="s">
        <v>193</v>
      </c>
      <c r="F6" s="258">
        <v>10000</v>
      </c>
      <c r="G6" s="260">
        <v>5000</v>
      </c>
      <c r="H6" s="286"/>
    </row>
    <row r="7" spans="1:9" ht="21" thickBot="1">
      <c r="A7" s="262" t="s">
        <v>210</v>
      </c>
      <c r="B7" s="257"/>
      <c r="C7" s="287"/>
      <c r="D7" s="257"/>
      <c r="E7" s="260"/>
      <c r="F7" s="288"/>
      <c r="G7" s="264">
        <v>0.4</v>
      </c>
      <c r="H7" s="265"/>
    </row>
    <row r="8" spans="1:9" ht="21" thickBot="1">
      <c r="A8" s="266" t="s">
        <v>212</v>
      </c>
      <c r="B8" s="267"/>
      <c r="C8" s="267"/>
      <c r="D8" s="286"/>
      <c r="E8" s="267"/>
      <c r="F8" s="268">
        <v>10000</v>
      </c>
      <c r="G8" s="286"/>
      <c r="H8" s="286"/>
    </row>
    <row r="9" spans="1:9" ht="21.75" thickTop="1" thickBot="1">
      <c r="A9" s="160"/>
      <c r="B9" s="161"/>
      <c r="C9" s="161"/>
    </row>
    <row r="10" spans="1:9" ht="21" thickTop="1">
      <c r="A10" s="162"/>
      <c r="B10" s="134" t="s">
        <v>192</v>
      </c>
      <c r="C10" s="135"/>
      <c r="D10" s="163"/>
      <c r="E10" s="289"/>
      <c r="F10" s="134" t="s">
        <v>194</v>
      </c>
      <c r="G10" s="135"/>
      <c r="H10" s="137"/>
    </row>
    <row r="11" spans="1:9" ht="24.75">
      <c r="A11" s="144"/>
      <c r="B11" s="139" t="s">
        <v>214</v>
      </c>
      <c r="C11" s="140" t="s">
        <v>215</v>
      </c>
      <c r="D11" s="139" t="s">
        <v>198</v>
      </c>
      <c r="E11" s="164" t="s">
        <v>216</v>
      </c>
      <c r="F11" s="165" t="s">
        <v>199</v>
      </c>
      <c r="G11" s="140" t="s">
        <v>238</v>
      </c>
      <c r="H11" s="141" t="s">
        <v>217</v>
      </c>
      <c r="I11" s="166"/>
    </row>
    <row r="12" spans="1:9">
      <c r="A12" s="167" t="str">
        <f>+A1</f>
        <v>Process Costing Puzzle Bridge Format with Equivalent units</v>
      </c>
      <c r="B12" s="139" t="s">
        <v>218</v>
      </c>
      <c r="C12" s="142" t="s">
        <v>201</v>
      </c>
      <c r="D12" s="139" t="s">
        <v>219</v>
      </c>
      <c r="E12" s="164" t="s">
        <v>205</v>
      </c>
      <c r="F12" s="165" t="s">
        <v>203</v>
      </c>
      <c r="G12" s="139" t="s">
        <v>220</v>
      </c>
      <c r="H12" s="143" t="s">
        <v>207</v>
      </c>
      <c r="I12" s="166"/>
    </row>
    <row r="13" spans="1:9" ht="25.5" thickBot="1">
      <c r="A13" s="168" t="s">
        <v>221</v>
      </c>
      <c r="B13" s="145" t="s">
        <v>107</v>
      </c>
      <c r="C13" s="146" t="s">
        <v>204</v>
      </c>
      <c r="D13" s="169" t="s">
        <v>222</v>
      </c>
      <c r="E13" s="170" t="s">
        <v>223</v>
      </c>
      <c r="F13" s="171" t="s">
        <v>206</v>
      </c>
      <c r="G13" s="145" t="s">
        <v>107</v>
      </c>
      <c r="H13" s="172" t="s">
        <v>224</v>
      </c>
      <c r="I13" s="166"/>
    </row>
    <row r="14" spans="1:9" ht="25.5" thickBot="1">
      <c r="A14" s="256" t="s">
        <v>239</v>
      </c>
      <c r="B14" s="290"/>
      <c r="C14" s="291"/>
      <c r="D14" s="292">
        <v>15000</v>
      </c>
      <c r="E14" s="293">
        <v>1</v>
      </c>
      <c r="F14" s="294">
        <v>10000</v>
      </c>
      <c r="G14" s="291">
        <v>5000</v>
      </c>
      <c r="H14" s="286"/>
      <c r="I14" s="166"/>
    </row>
    <row r="15" spans="1:9" ht="20.25" customHeight="1" thickBot="1">
      <c r="A15" s="176" t="s">
        <v>240</v>
      </c>
      <c r="B15" s="177">
        <v>2000</v>
      </c>
      <c r="C15" s="295"/>
      <c r="D15" s="178">
        <v>45000</v>
      </c>
      <c r="E15" s="179">
        <v>3</v>
      </c>
      <c r="F15" s="295"/>
      <c r="G15" s="181">
        <v>15000</v>
      </c>
      <c r="H15" s="182">
        <v>45000</v>
      </c>
      <c r="I15" s="166"/>
    </row>
    <row r="16" spans="1:9" ht="20.25" customHeight="1" thickBot="1">
      <c r="A16" s="176"/>
      <c r="B16" s="139"/>
      <c r="C16" s="183"/>
      <c r="D16" s="184"/>
      <c r="E16" s="179"/>
      <c r="F16" s="180"/>
      <c r="G16" s="181"/>
      <c r="H16" s="182"/>
      <c r="I16" s="166"/>
    </row>
    <row r="17" spans="1:9" ht="25.5" thickBot="1">
      <c r="A17" s="256" t="s">
        <v>241</v>
      </c>
      <c r="B17" s="290"/>
      <c r="C17" s="291"/>
      <c r="D17" s="296">
        <v>12000</v>
      </c>
      <c r="E17" s="293">
        <v>1</v>
      </c>
      <c r="F17" s="297">
        <v>10000</v>
      </c>
      <c r="G17" s="286"/>
      <c r="H17" s="286"/>
      <c r="I17" s="166"/>
    </row>
    <row r="18" spans="1:9" ht="20.25" customHeight="1" thickBot="1">
      <c r="A18" s="176" t="s">
        <v>242</v>
      </c>
      <c r="B18" s="298">
        <v>600</v>
      </c>
      <c r="C18" s="298">
        <v>23400</v>
      </c>
      <c r="D18" s="295"/>
      <c r="E18" s="193">
        <v>2</v>
      </c>
      <c r="F18" s="295"/>
      <c r="G18" s="299">
        <v>4000</v>
      </c>
      <c r="H18" s="182">
        <v>24000</v>
      </c>
      <c r="I18" s="166"/>
    </row>
    <row r="19" spans="1:9" ht="21" thickBot="1">
      <c r="A19" s="176" t="s">
        <v>243</v>
      </c>
      <c r="B19" s="200">
        <v>400</v>
      </c>
      <c r="C19" s="295"/>
      <c r="D19" s="200">
        <v>12000</v>
      </c>
      <c r="E19" s="300">
        <v>1</v>
      </c>
      <c r="F19" s="198">
        <v>10000</v>
      </c>
      <c r="G19" s="198">
        <v>2000</v>
      </c>
      <c r="H19" s="199">
        <v>12000</v>
      </c>
      <c r="I19" s="166"/>
    </row>
    <row r="20" spans="1:9" ht="25.5" thickBot="1">
      <c r="A20" s="176" t="s">
        <v>230</v>
      </c>
      <c r="B20" s="295"/>
      <c r="C20" s="200">
        <v>35000</v>
      </c>
      <c r="D20" s="200">
        <v>36000</v>
      </c>
      <c r="E20" s="333"/>
      <c r="F20" s="295"/>
      <c r="G20" s="200">
        <v>6000</v>
      </c>
      <c r="H20" s="286"/>
      <c r="I20" s="166"/>
    </row>
    <row r="21" spans="1:9" ht="20.25" customHeight="1" thickBot="1">
      <c r="A21" s="176" t="s">
        <v>219</v>
      </c>
      <c r="B21" s="301">
        <v>3000</v>
      </c>
      <c r="C21" s="301">
        <v>78000</v>
      </c>
      <c r="D21" s="301">
        <v>81000</v>
      </c>
      <c r="E21" s="295"/>
      <c r="F21" s="203">
        <v>60000</v>
      </c>
      <c r="G21" s="204">
        <v>21000</v>
      </c>
      <c r="H21" s="286"/>
      <c r="I21" s="166"/>
    </row>
    <row r="22" spans="1:9" ht="20.25" customHeight="1" thickBot="1">
      <c r="A22" s="205"/>
      <c r="B22" s="206"/>
      <c r="C22" s="207"/>
      <c r="D22" s="208"/>
      <c r="E22" s="209"/>
      <c r="F22" s="210"/>
      <c r="G22" s="211"/>
      <c r="H22" s="212"/>
      <c r="I22" s="166"/>
    </row>
    <row r="23" spans="1:9" ht="21" thickTop="1">
      <c r="D23" s="166"/>
      <c r="E23" s="166"/>
      <c r="F23" s="166"/>
      <c r="G23" s="166"/>
      <c r="H23" s="166"/>
      <c r="I23" s="166"/>
    </row>
  </sheetData>
  <pageMargins left="0.25" right="0.25" top="1.25" bottom="0.5" header="0.5" footer="0.5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73A39-4F13-4F48-8072-73F833C4AFE7}">
  <sheetPr>
    <tabColor rgb="FF92D050"/>
    <pageSetUpPr fitToPage="1"/>
  </sheetPr>
  <dimension ref="A1:I23"/>
  <sheetViews>
    <sheetView zoomScale="80" zoomScaleNormal="80" workbookViewId="0">
      <selection activeCell="B21" sqref="B21"/>
    </sheetView>
  </sheetViews>
  <sheetFormatPr defaultRowHeight="20.25"/>
  <cols>
    <col min="1" max="1" width="42" style="131" customWidth="1"/>
    <col min="2" max="3" width="17.7109375" style="131" customWidth="1"/>
    <col min="4" max="4" width="21.5703125" style="131" bestFit="1" customWidth="1"/>
    <col min="5" max="5" width="17.7109375" style="131" customWidth="1"/>
    <col min="6" max="6" width="19.5703125" style="131" customWidth="1"/>
    <col min="7" max="7" width="20.7109375" style="131" customWidth="1"/>
    <col min="8" max="8" width="21.28515625" style="131" bestFit="1" customWidth="1"/>
    <col min="9" max="9" width="18.42578125" style="131" customWidth="1"/>
    <col min="10" max="10" width="19" style="131" bestFit="1" customWidth="1"/>
    <col min="11" max="16384" width="9.140625" style="131"/>
  </cols>
  <sheetData>
    <row r="1" spans="1:9" ht="30.75" thickBot="1">
      <c r="A1" s="373" t="str">
        <f>+'Bridge puzzle'!A1</f>
        <v>Process Costing Puzzle Bridge Format with Equivalent units</v>
      </c>
      <c r="E1" s="352" t="s">
        <v>244</v>
      </c>
    </row>
    <row r="2" spans="1:9" ht="25.5" thickTop="1">
      <c r="A2" s="243" t="s">
        <v>191</v>
      </c>
      <c r="B2" s="244" t="s">
        <v>192</v>
      </c>
      <c r="C2" s="245"/>
      <c r="D2" s="245"/>
      <c r="E2" s="246" t="s">
        <v>193</v>
      </c>
      <c r="F2" s="244" t="s">
        <v>194</v>
      </c>
      <c r="G2" s="245"/>
      <c r="H2" s="247"/>
    </row>
    <row r="3" spans="1:9" ht="24.75">
      <c r="A3" s="248"/>
      <c r="B3" s="142" t="s">
        <v>214</v>
      </c>
      <c r="C3" s="249" t="s">
        <v>215</v>
      </c>
      <c r="D3" s="142" t="s">
        <v>198</v>
      </c>
      <c r="E3" s="249"/>
      <c r="F3" s="142" t="s">
        <v>199</v>
      </c>
      <c r="G3" s="249" t="s">
        <v>200</v>
      </c>
      <c r="H3" s="250"/>
    </row>
    <row r="4" spans="1:9" ht="24.75">
      <c r="A4" s="248"/>
      <c r="B4" s="142" t="s">
        <v>218</v>
      </c>
      <c r="C4" s="142" t="s">
        <v>201</v>
      </c>
      <c r="D4" s="142" t="s">
        <v>202</v>
      </c>
      <c r="E4" s="249"/>
      <c r="F4" s="142" t="s">
        <v>203</v>
      </c>
      <c r="G4" s="142" t="s">
        <v>220</v>
      </c>
      <c r="H4" s="251"/>
    </row>
    <row r="5" spans="1:9" ht="25.5" thickBot="1">
      <c r="A5" s="252"/>
      <c r="B5" s="253" t="s">
        <v>107</v>
      </c>
      <c r="C5" s="146" t="s">
        <v>204</v>
      </c>
      <c r="D5" s="253" t="s">
        <v>205</v>
      </c>
      <c r="E5" s="249"/>
      <c r="F5" s="254" t="s">
        <v>206</v>
      </c>
      <c r="G5" s="253" t="s">
        <v>107</v>
      </c>
      <c r="H5" s="255" t="s">
        <v>207</v>
      </c>
    </row>
    <row r="6" spans="1:9" ht="21" thickBot="1">
      <c r="A6" s="256" t="s">
        <v>208</v>
      </c>
      <c r="B6" s="258">
        <v>2000</v>
      </c>
      <c r="C6" s="350">
        <v>13000</v>
      </c>
      <c r="D6" s="258">
        <f>+C6+B6</f>
        <v>15000</v>
      </c>
      <c r="E6" s="259" t="s">
        <v>193</v>
      </c>
      <c r="F6" s="258">
        <v>10000</v>
      </c>
      <c r="G6" s="260">
        <f>+D6-F6</f>
        <v>5000</v>
      </c>
      <c r="H6" s="350">
        <f>+G6+F6</f>
        <v>15000</v>
      </c>
    </row>
    <row r="7" spans="1:9" ht="21" thickBot="1">
      <c r="A7" s="262" t="s">
        <v>210</v>
      </c>
      <c r="B7" s="257"/>
      <c r="C7" s="287"/>
      <c r="D7" s="257"/>
      <c r="E7" s="260"/>
      <c r="F7" s="351">
        <v>1</v>
      </c>
      <c r="G7" s="264">
        <v>0.4</v>
      </c>
      <c r="H7" s="265"/>
    </row>
    <row r="8" spans="1:9" ht="21" thickBot="1">
      <c r="A8" s="266" t="s">
        <v>212</v>
      </c>
      <c r="B8" s="267"/>
      <c r="C8" s="267"/>
      <c r="D8" s="350">
        <f>+F8+G8</f>
        <v>12000</v>
      </c>
      <c r="E8" s="267"/>
      <c r="F8" s="268">
        <f>+F7*F6</f>
        <v>10000</v>
      </c>
      <c r="G8" s="350">
        <f>+G7*G6</f>
        <v>2000</v>
      </c>
      <c r="H8" s="350">
        <f>+G8+F8</f>
        <v>12000</v>
      </c>
    </row>
    <row r="9" spans="1:9" ht="21.75" thickTop="1" thickBot="1">
      <c r="A9" s="160"/>
      <c r="B9" s="161"/>
      <c r="C9" s="161"/>
    </row>
    <row r="10" spans="1:9" ht="21" thickTop="1">
      <c r="A10" s="162"/>
      <c r="B10" s="134" t="s">
        <v>192</v>
      </c>
      <c r="C10" s="135"/>
      <c r="D10" s="163"/>
      <c r="E10" s="289"/>
      <c r="F10" s="134" t="s">
        <v>194</v>
      </c>
      <c r="G10" s="135"/>
      <c r="H10" s="137"/>
    </row>
    <row r="11" spans="1:9" ht="24.75">
      <c r="A11" s="144"/>
      <c r="B11" s="139" t="s">
        <v>214</v>
      </c>
      <c r="C11" s="140" t="s">
        <v>215</v>
      </c>
      <c r="D11" s="139" t="s">
        <v>198</v>
      </c>
      <c r="E11" s="164" t="s">
        <v>216</v>
      </c>
      <c r="F11" s="165" t="s">
        <v>199</v>
      </c>
      <c r="G11" s="140" t="s">
        <v>238</v>
      </c>
      <c r="H11" s="141" t="s">
        <v>217</v>
      </c>
      <c r="I11" s="166"/>
    </row>
    <row r="12" spans="1:9">
      <c r="A12" s="167" t="str">
        <f>+A1</f>
        <v>Process Costing Puzzle Bridge Format with Equivalent units</v>
      </c>
      <c r="B12" s="139" t="s">
        <v>218</v>
      </c>
      <c r="C12" s="142" t="s">
        <v>201</v>
      </c>
      <c r="D12" s="139" t="s">
        <v>219</v>
      </c>
      <c r="E12" s="164" t="s">
        <v>205</v>
      </c>
      <c r="F12" s="165" t="s">
        <v>203</v>
      </c>
      <c r="G12" s="139" t="s">
        <v>220</v>
      </c>
      <c r="H12" s="143" t="s">
        <v>207</v>
      </c>
      <c r="I12" s="166"/>
    </row>
    <row r="13" spans="1:9" ht="25.5" thickBot="1">
      <c r="A13" s="168" t="s">
        <v>221</v>
      </c>
      <c r="B13" s="145" t="s">
        <v>107</v>
      </c>
      <c r="C13" s="146" t="s">
        <v>204</v>
      </c>
      <c r="D13" s="169" t="s">
        <v>222</v>
      </c>
      <c r="E13" s="170" t="s">
        <v>223</v>
      </c>
      <c r="F13" s="171" t="s">
        <v>206</v>
      </c>
      <c r="G13" s="145" t="s">
        <v>107</v>
      </c>
      <c r="H13" s="172" t="s">
        <v>224</v>
      </c>
      <c r="I13" s="166"/>
    </row>
    <row r="14" spans="1:9" ht="25.5" thickBot="1">
      <c r="A14" s="256" t="s">
        <v>239</v>
      </c>
      <c r="B14" s="290"/>
      <c r="C14" s="291"/>
      <c r="D14" s="292">
        <f>+D6</f>
        <v>15000</v>
      </c>
      <c r="E14" s="293">
        <v>1</v>
      </c>
      <c r="F14" s="294">
        <f>+F6</f>
        <v>10000</v>
      </c>
      <c r="G14" s="291">
        <f>+G6</f>
        <v>5000</v>
      </c>
      <c r="H14" s="350">
        <f>+H6</f>
        <v>15000</v>
      </c>
      <c r="I14" s="166"/>
    </row>
    <row r="15" spans="1:9" ht="20.25" customHeight="1" thickBot="1">
      <c r="A15" s="176" t="s">
        <v>240</v>
      </c>
      <c r="B15" s="177">
        <v>2000</v>
      </c>
      <c r="C15" s="299">
        <v>43000</v>
      </c>
      <c r="D15" s="178">
        <f>+C15+B15</f>
        <v>45000</v>
      </c>
      <c r="E15" s="179">
        <f>+D15/D14</f>
        <v>3</v>
      </c>
      <c r="F15" s="299">
        <f>+E15*F14</f>
        <v>30000</v>
      </c>
      <c r="G15" s="181">
        <f>+G14*E15</f>
        <v>15000</v>
      </c>
      <c r="H15" s="182">
        <f>+G15+F15</f>
        <v>45000</v>
      </c>
      <c r="I15" s="166"/>
    </row>
    <row r="16" spans="1:9" ht="20.25" customHeight="1" thickBot="1">
      <c r="A16" s="176"/>
      <c r="B16" s="139"/>
      <c r="C16" s="183"/>
      <c r="D16" s="184"/>
      <c r="E16" s="179"/>
      <c r="F16" s="180"/>
      <c r="G16" s="181"/>
      <c r="H16" s="182"/>
      <c r="I16" s="166"/>
    </row>
    <row r="17" spans="1:9" ht="25.5" thickBot="1">
      <c r="A17" s="256" t="s">
        <v>241</v>
      </c>
      <c r="B17" s="290"/>
      <c r="C17" s="291"/>
      <c r="D17" s="296">
        <f>+D8</f>
        <v>12000</v>
      </c>
      <c r="E17" s="293">
        <v>1</v>
      </c>
      <c r="F17" s="297">
        <f>+F8</f>
        <v>10000</v>
      </c>
      <c r="G17" s="350">
        <f>+G8</f>
        <v>2000</v>
      </c>
      <c r="H17" s="350">
        <f>+H8</f>
        <v>12000</v>
      </c>
      <c r="I17" s="166"/>
    </row>
    <row r="18" spans="1:9" ht="20.25" customHeight="1" thickBot="1">
      <c r="A18" s="176" t="s">
        <v>242</v>
      </c>
      <c r="B18" s="298">
        <v>600</v>
      </c>
      <c r="C18" s="298">
        <v>23400</v>
      </c>
      <c r="D18" s="299">
        <f t="shared" ref="D18:D21" si="0">+C18+B18</f>
        <v>24000</v>
      </c>
      <c r="E18" s="193">
        <f>+D18/D17</f>
        <v>2</v>
      </c>
      <c r="F18" s="299">
        <f>+E18*F14</f>
        <v>20000</v>
      </c>
      <c r="G18" s="299">
        <f>+G17*E18</f>
        <v>4000</v>
      </c>
      <c r="H18" s="182">
        <f>+G18+F18</f>
        <v>24000</v>
      </c>
      <c r="I18" s="166"/>
    </row>
    <row r="19" spans="1:9" ht="21" thickBot="1">
      <c r="A19" s="176" t="s">
        <v>243</v>
      </c>
      <c r="B19" s="200">
        <v>400</v>
      </c>
      <c r="C19" s="299">
        <v>11600</v>
      </c>
      <c r="D19" s="200">
        <f t="shared" si="0"/>
        <v>12000</v>
      </c>
      <c r="E19" s="300">
        <f>+D19/D17</f>
        <v>1</v>
      </c>
      <c r="F19" s="198">
        <f>+F14*E19</f>
        <v>10000</v>
      </c>
      <c r="G19" s="198">
        <f>+G17*E19</f>
        <v>2000</v>
      </c>
      <c r="H19" s="199">
        <f>+G19+F19</f>
        <v>12000</v>
      </c>
      <c r="I19" s="166"/>
    </row>
    <row r="20" spans="1:9" ht="25.5" thickBot="1">
      <c r="A20" s="176" t="s">
        <v>230</v>
      </c>
      <c r="B20" s="422">
        <f>+B19+B18</f>
        <v>1000</v>
      </c>
      <c r="C20" s="200">
        <f>+C19+C18</f>
        <v>35000</v>
      </c>
      <c r="D20" s="200">
        <f>+D19+D18</f>
        <v>36000</v>
      </c>
      <c r="E20" s="196">
        <f>+E19+E18</f>
        <v>3</v>
      </c>
      <c r="F20" s="299">
        <f t="shared" ref="F20:H20" si="1">+F19+F18</f>
        <v>30000</v>
      </c>
      <c r="G20" s="200">
        <f t="shared" si="1"/>
        <v>6000</v>
      </c>
      <c r="H20" s="350">
        <f t="shared" si="1"/>
        <v>36000</v>
      </c>
      <c r="I20" s="166"/>
    </row>
    <row r="21" spans="1:9" ht="20.25" customHeight="1" thickBot="1">
      <c r="A21" s="176" t="s">
        <v>219</v>
      </c>
      <c r="B21" s="301">
        <f>+B19+B18+B15</f>
        <v>3000</v>
      </c>
      <c r="C21" s="301">
        <f>+C19+C18+C15</f>
        <v>78000</v>
      </c>
      <c r="D21" s="301">
        <f t="shared" si="0"/>
        <v>81000</v>
      </c>
      <c r="E21" s="300">
        <f>+E15+E18+E19</f>
        <v>6</v>
      </c>
      <c r="F21" s="203">
        <f>+F19+F18+F15</f>
        <v>60000</v>
      </c>
      <c r="G21" s="204">
        <f>+G19+G18+G15</f>
        <v>21000</v>
      </c>
      <c r="H21" s="350">
        <f>+G21+F21</f>
        <v>81000</v>
      </c>
      <c r="I21" s="166"/>
    </row>
    <row r="22" spans="1:9" ht="20.25" customHeight="1" thickBot="1">
      <c r="A22" s="205"/>
      <c r="B22" s="206"/>
      <c r="C22" s="207"/>
      <c r="D22" s="208"/>
      <c r="E22" s="209"/>
      <c r="F22" s="210"/>
      <c r="G22" s="211"/>
      <c r="H22" s="212"/>
      <c r="I22" s="166"/>
    </row>
    <row r="23" spans="1:9" ht="21" thickTop="1">
      <c r="D23" s="166"/>
      <c r="E23" s="166"/>
      <c r="F23" s="166"/>
      <c r="G23" s="166"/>
      <c r="H23" s="166"/>
      <c r="I23" s="166"/>
    </row>
  </sheetData>
  <pageMargins left="0.25" right="0.25" top="1.25" bottom="0.5" header="0.5" footer="0.5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Hillard</dc:creator>
  <cp:keywords/>
  <dc:description/>
  <cp:lastModifiedBy/>
  <cp:revision/>
  <dcterms:created xsi:type="dcterms:W3CDTF">2008-10-24T11:50:00Z</dcterms:created>
  <dcterms:modified xsi:type="dcterms:W3CDTF">2023-01-23T21:51:52Z</dcterms:modified>
  <cp:category/>
  <cp:contentStatus/>
</cp:coreProperties>
</file>