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96b99fb845a499/Desktop/a Practical Accounting/a Practical Managerial Acct/Drafts/Source Videos and files/Mod 5 CVP/"/>
    </mc:Choice>
  </mc:AlternateContent>
  <xr:revisionPtr revIDLastSave="0" documentId="8_{A55B407E-4E5E-4086-9F9A-DFAD48DB46EA}" xr6:coauthVersionLast="47" xr6:coauthVersionMax="47" xr10:uidLastSave="{00000000-0000-0000-0000-000000000000}"/>
  <bookViews>
    <workbookView xWindow="-120" yWindow="-120" windowWidth="24240" windowHeight="13020" tabRatio="601" xr2:uid="{00000000-000D-0000-FFFF-FFFF00000000}"/>
  </bookViews>
  <sheets>
    <sheet name="Cover" sheetId="8" r:id="rId1"/>
    <sheet name="one formula" sheetId="32" r:id="rId2"/>
    <sheet name="One Method" sheetId="29" r:id="rId3"/>
    <sheet name="Types of Cost" sheetId="31" r:id="rId4"/>
    <sheet name="Splitting Mixed Demo" sheetId="11" r:id="rId5"/>
    <sheet name="Hi Lo Puzzles" sheetId="6" r:id="rId6"/>
    <sheet name="cost volume profit Pizza Shop" sheetId="1" r:id="rId7"/>
    <sheet name="Demo BEP" sheetId="20" r:id="rId8"/>
    <sheet name="BEP Practice Puzzles" sheetId="10" r:id="rId9"/>
    <sheet name="Variables Change Practice" sheetId="26" r:id="rId10"/>
    <sheet name="Oper Lever and Margin Safety" sheetId="4" r:id="rId11"/>
  </sheets>
  <definedNames>
    <definedName name="_xlnm.Print_Area" localSheetId="6">'cost volume profit Pizza Shop'!$A$1:$N$32</definedName>
    <definedName name="_xlnm.Print_Area" localSheetId="0">Cover!$A$1:$E$15</definedName>
    <definedName name="_xlnm.Print_Area" localSheetId="5">'Hi Lo Puzzles'!$A$2:$O$47</definedName>
    <definedName name="_xlnm.Print_Area" localSheetId="2">'One Method'!$A$1:$G$23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7" i="1" l="1"/>
  <c r="Q68" i="1"/>
  <c r="P69" i="1"/>
  <c r="Q69" i="1"/>
  <c r="AD74" i="1"/>
  <c r="AE74" i="1"/>
  <c r="AF74" i="1"/>
  <c r="AG74" i="1" s="1"/>
  <c r="AH74" i="1" s="1"/>
  <c r="AI74" i="1" s="1"/>
  <c r="AJ74" i="1" s="1"/>
  <c r="AK74" i="1" s="1"/>
  <c r="AL74" i="1" s="1"/>
  <c r="AM74" i="1" s="1"/>
  <c r="AN74" i="1" s="1"/>
  <c r="AO74" i="1" s="1"/>
  <c r="AP74" i="1" s="1"/>
  <c r="AQ74" i="1" s="1"/>
  <c r="AR74" i="1" s="1"/>
  <c r="AS74" i="1" s="1"/>
  <c r="AT74" i="1" s="1"/>
  <c r="AU74" i="1" s="1"/>
  <c r="AV74" i="1" s="1"/>
  <c r="AW74" i="1" s="1"/>
  <c r="AX74" i="1" s="1"/>
  <c r="AY74" i="1" s="1"/>
  <c r="AZ74" i="1" s="1"/>
  <c r="BA74" i="1" s="1"/>
  <c r="BB74" i="1" s="1"/>
  <c r="BC74" i="1" s="1"/>
  <c r="BD74" i="1" s="1"/>
  <c r="BE74" i="1" s="1"/>
  <c r="BF74" i="1" s="1"/>
  <c r="BG74" i="1" s="1"/>
  <c r="BH74" i="1" s="1"/>
  <c r="BI74" i="1" s="1"/>
  <c r="BJ74" i="1" s="1"/>
  <c r="BK74" i="1" s="1"/>
  <c r="BL74" i="1" s="1"/>
  <c r="BM74" i="1" s="1"/>
  <c r="BN74" i="1" s="1"/>
  <c r="BO74" i="1" s="1"/>
  <c r="BP74" i="1" s="1"/>
  <c r="BQ74" i="1" s="1"/>
  <c r="BR74" i="1" s="1"/>
  <c r="BS74" i="1" s="1"/>
  <c r="BT74" i="1" s="1"/>
  <c r="BU74" i="1" s="1"/>
  <c r="BV74" i="1" s="1"/>
  <c r="BW74" i="1" s="1"/>
  <c r="BX74" i="1" s="1"/>
  <c r="BY74" i="1" s="1"/>
  <c r="BZ74" i="1" s="1"/>
  <c r="CA74" i="1" s="1"/>
  <c r="CB74" i="1" s="1"/>
  <c r="CC74" i="1" s="1"/>
  <c r="CD74" i="1" s="1"/>
  <c r="CE74" i="1" s="1"/>
  <c r="CF74" i="1" s="1"/>
  <c r="CG74" i="1" s="1"/>
  <c r="CH74" i="1" s="1"/>
  <c r="CI74" i="1" s="1"/>
  <c r="CJ74" i="1" s="1"/>
  <c r="CK74" i="1" s="1"/>
  <c r="CL74" i="1" s="1"/>
  <c r="CM74" i="1" s="1"/>
  <c r="CN74" i="1" s="1"/>
  <c r="CO74" i="1" s="1"/>
  <c r="CP74" i="1" s="1"/>
  <c r="CQ74" i="1" s="1"/>
  <c r="CR74" i="1" s="1"/>
  <c r="CS74" i="1" s="1"/>
  <c r="CT74" i="1" s="1"/>
  <c r="CU74" i="1" s="1"/>
  <c r="CV74" i="1" s="1"/>
  <c r="CW74" i="1" s="1"/>
  <c r="CX74" i="1" s="1"/>
  <c r="CY74" i="1" s="1"/>
  <c r="CZ74" i="1" s="1"/>
  <c r="DA74" i="1" s="1"/>
  <c r="DB74" i="1" s="1"/>
  <c r="DC74" i="1" s="1"/>
  <c r="DD74" i="1" s="1"/>
  <c r="DE74" i="1" s="1"/>
  <c r="DF74" i="1" s="1"/>
  <c r="DG74" i="1" s="1"/>
  <c r="DH74" i="1" s="1"/>
  <c r="DI74" i="1" s="1"/>
  <c r="DJ74" i="1" s="1"/>
  <c r="DK74" i="1" s="1"/>
  <c r="DL74" i="1" s="1"/>
  <c r="DM74" i="1" s="1"/>
  <c r="DN74" i="1" s="1"/>
  <c r="DO74" i="1" s="1"/>
  <c r="DP74" i="1" s="1"/>
  <c r="DQ74" i="1" s="1"/>
  <c r="DR74" i="1" s="1"/>
  <c r="DS74" i="1" s="1"/>
  <c r="DT74" i="1" s="1"/>
  <c r="DU74" i="1" s="1"/>
  <c r="DV74" i="1" s="1"/>
  <c r="DW74" i="1" s="1"/>
  <c r="DX74" i="1" s="1"/>
  <c r="DY74" i="1" s="1"/>
  <c r="DZ74" i="1" s="1"/>
  <c r="EA74" i="1" s="1"/>
  <c r="EB74" i="1" s="1"/>
  <c r="EC74" i="1" s="1"/>
  <c r="ED74" i="1" s="1"/>
  <c r="EE74" i="1" s="1"/>
  <c r="EF74" i="1" s="1"/>
  <c r="EG74" i="1" s="1"/>
  <c r="EH74" i="1" s="1"/>
  <c r="EI74" i="1" s="1"/>
  <c r="EJ74" i="1" s="1"/>
  <c r="EK74" i="1" s="1"/>
  <c r="EL74" i="1" s="1"/>
  <c r="EM74" i="1" s="1"/>
  <c r="EN74" i="1" s="1"/>
  <c r="EO74" i="1" s="1"/>
  <c r="EP74" i="1" s="1"/>
  <c r="EQ74" i="1" s="1"/>
  <c r="ER74" i="1" s="1"/>
  <c r="ES74" i="1" s="1"/>
  <c r="AD75" i="1"/>
  <c r="AE75" i="1" s="1"/>
  <c r="D16" i="4"/>
  <c r="L5" i="11"/>
  <c r="C13" i="11"/>
  <c r="C11" i="11"/>
  <c r="C10" i="11"/>
  <c r="C8" i="11"/>
  <c r="C12" i="11"/>
  <c r="C9" i="11"/>
  <c r="AF75" i="1" l="1"/>
  <c r="AG75" i="1" l="1"/>
  <c r="AH75" i="1" l="1"/>
  <c r="AI75" i="1" l="1"/>
  <c r="N47" i="6"/>
  <c r="M47" i="6"/>
  <c r="I47" i="6"/>
  <c r="H47" i="6"/>
  <c r="J47" i="6" s="1"/>
  <c r="J45" i="6" s="1"/>
  <c r="G45" i="6" s="1"/>
  <c r="H45" i="6" s="1"/>
  <c r="H46" i="6" s="1"/>
  <c r="D34" i="6"/>
  <c r="C34" i="6"/>
  <c r="E34" i="6"/>
  <c r="E32" i="6"/>
  <c r="D47" i="6"/>
  <c r="C47" i="6"/>
  <c r="N44" i="6"/>
  <c r="O44" i="6" s="1"/>
  <c r="M44" i="6"/>
  <c r="I44" i="6"/>
  <c r="H44" i="6"/>
  <c r="D44" i="6"/>
  <c r="C44" i="6"/>
  <c r="N34" i="6"/>
  <c r="M34" i="6"/>
  <c r="O34" i="6" s="1"/>
  <c r="O32" i="6" s="1"/>
  <c r="L32" i="6" s="1"/>
  <c r="N31" i="6"/>
  <c r="M31" i="6"/>
  <c r="I34" i="6"/>
  <c r="H34" i="6"/>
  <c r="I31" i="6"/>
  <c r="H31" i="6"/>
  <c r="J31" i="6" s="1"/>
  <c r="D31" i="6"/>
  <c r="C31" i="6"/>
  <c r="C80" i="10"/>
  <c r="F7" i="6"/>
  <c r="F15" i="6" s="1"/>
  <c r="F21" i="6" s="1"/>
  <c r="E7" i="6"/>
  <c r="E15" i="6"/>
  <c r="F4" i="6"/>
  <c r="E4" i="6"/>
  <c r="L83" i="10"/>
  <c r="I83" i="10"/>
  <c r="F83" i="10"/>
  <c r="C83" i="10"/>
  <c r="K80" i="10"/>
  <c r="H80" i="10"/>
  <c r="E80" i="10"/>
  <c r="B80" i="10"/>
  <c r="K79" i="10"/>
  <c r="K81" i="10" s="1"/>
  <c r="K82" i="10" s="1"/>
  <c r="H79" i="10"/>
  <c r="H81" i="10" s="1"/>
  <c r="H82" i="10" s="1"/>
  <c r="E79" i="10"/>
  <c r="B79" i="10"/>
  <c r="L78" i="10"/>
  <c r="K78" i="10"/>
  <c r="I78" i="10"/>
  <c r="H78" i="10"/>
  <c r="F78" i="10"/>
  <c r="F80" i="10"/>
  <c r="E78" i="10"/>
  <c r="B78" i="10"/>
  <c r="K71" i="10"/>
  <c r="K72" i="10"/>
  <c r="H71" i="10"/>
  <c r="H72" i="10" s="1"/>
  <c r="E71" i="10"/>
  <c r="E72" i="10" s="1"/>
  <c r="B71" i="10"/>
  <c r="B72" i="10"/>
  <c r="L70" i="10"/>
  <c r="I70" i="10"/>
  <c r="F70" i="10"/>
  <c r="L69" i="10"/>
  <c r="I69" i="10"/>
  <c r="F69" i="10"/>
  <c r="F71" i="10"/>
  <c r="F72" i="10" s="1"/>
  <c r="C69" i="10"/>
  <c r="C71" i="10"/>
  <c r="L52" i="10"/>
  <c r="I52" i="10"/>
  <c r="F52" i="10"/>
  <c r="C52" i="10"/>
  <c r="K49" i="10"/>
  <c r="H49" i="10"/>
  <c r="H50" i="10"/>
  <c r="H51" i="10"/>
  <c r="E49" i="10"/>
  <c r="B49" i="10"/>
  <c r="K48" i="10"/>
  <c r="K50" i="10" s="1"/>
  <c r="K51" i="10" s="1"/>
  <c r="H48" i="10"/>
  <c r="E48" i="10"/>
  <c r="E50" i="10"/>
  <c r="E51" i="10" s="1"/>
  <c r="B48" i="10"/>
  <c r="B50" i="10" s="1"/>
  <c r="B51" i="10" s="1"/>
  <c r="L47" i="10"/>
  <c r="L49" i="10" s="1"/>
  <c r="K47" i="10"/>
  <c r="I47" i="10"/>
  <c r="H47" i="10"/>
  <c r="F47" i="10"/>
  <c r="F48" i="10" s="1"/>
  <c r="E47" i="10"/>
  <c r="C47" i="10"/>
  <c r="B47" i="10"/>
  <c r="K40" i="10"/>
  <c r="K41" i="10" s="1"/>
  <c r="H40" i="10"/>
  <c r="H41" i="10"/>
  <c r="E40" i="10"/>
  <c r="E41" i="10" s="1"/>
  <c r="B40" i="10"/>
  <c r="B41" i="10" s="1"/>
  <c r="L39" i="10"/>
  <c r="I39" i="10"/>
  <c r="I40" i="10" s="1"/>
  <c r="F39" i="10"/>
  <c r="F40" i="10" s="1"/>
  <c r="C39" i="10"/>
  <c r="L38" i="10"/>
  <c r="I38" i="10"/>
  <c r="F38" i="10"/>
  <c r="C38" i="10"/>
  <c r="C40" i="10"/>
  <c r="L23" i="10"/>
  <c r="I23" i="10"/>
  <c r="F23" i="10"/>
  <c r="C23" i="10"/>
  <c r="K20" i="10"/>
  <c r="H20" i="10"/>
  <c r="E20" i="10"/>
  <c r="E21" i="10" s="1"/>
  <c r="E22" i="10" s="1"/>
  <c r="B20" i="10"/>
  <c r="B21" i="10" s="1"/>
  <c r="B22" i="10" s="1"/>
  <c r="K19" i="10"/>
  <c r="K21" i="10" s="1"/>
  <c r="K22" i="10" s="1"/>
  <c r="H19" i="10"/>
  <c r="E19" i="10"/>
  <c r="B19" i="10"/>
  <c r="L18" i="10"/>
  <c r="L20" i="10" s="1"/>
  <c r="K18" i="10"/>
  <c r="I18" i="10"/>
  <c r="I20" i="10" s="1"/>
  <c r="H18" i="10"/>
  <c r="F18" i="10"/>
  <c r="E18" i="10"/>
  <c r="C18" i="10"/>
  <c r="B18" i="10"/>
  <c r="K11" i="10"/>
  <c r="K12" i="10" s="1"/>
  <c r="H11" i="10"/>
  <c r="H12" i="10" s="1"/>
  <c r="E11" i="10"/>
  <c r="E12" i="10"/>
  <c r="B11" i="10"/>
  <c r="B12" i="10" s="1"/>
  <c r="L10" i="10"/>
  <c r="I10" i="10"/>
  <c r="I11" i="10"/>
  <c r="I14" i="10" s="1"/>
  <c r="F10" i="10"/>
  <c r="C10" i="10"/>
  <c r="L9" i="10"/>
  <c r="L11" i="10" s="1"/>
  <c r="I9" i="10"/>
  <c r="F9" i="10"/>
  <c r="C9" i="10"/>
  <c r="C28" i="4"/>
  <c r="B28" i="4"/>
  <c r="G27" i="4"/>
  <c r="F27" i="4"/>
  <c r="E27" i="4"/>
  <c r="D27" i="4"/>
  <c r="G26" i="4"/>
  <c r="F26" i="4"/>
  <c r="E26" i="4"/>
  <c r="D26" i="4"/>
  <c r="D28" i="4" s="1"/>
  <c r="D30" i="4" s="1"/>
  <c r="I25" i="4"/>
  <c r="I27" i="4"/>
  <c r="H25" i="4"/>
  <c r="H27" i="4"/>
  <c r="C10" i="4"/>
  <c r="B10" i="4"/>
  <c r="I9" i="4"/>
  <c r="H9" i="4"/>
  <c r="H10" i="4" s="1"/>
  <c r="H12" i="4" s="1"/>
  <c r="G9" i="4"/>
  <c r="G10" i="4" s="1"/>
  <c r="G12" i="4" s="1"/>
  <c r="F9" i="4"/>
  <c r="F10" i="4" s="1"/>
  <c r="F12" i="4" s="1"/>
  <c r="E9" i="4"/>
  <c r="D9" i="4"/>
  <c r="I8" i="4"/>
  <c r="I10" i="4" s="1"/>
  <c r="I12" i="4" s="1"/>
  <c r="H8" i="4"/>
  <c r="G8" i="4"/>
  <c r="F8" i="4"/>
  <c r="E8" i="4"/>
  <c r="E10" i="4" s="1"/>
  <c r="D8" i="4"/>
  <c r="AH76" i="1"/>
  <c r="B12" i="1"/>
  <c r="B13" i="1" s="1"/>
  <c r="D25" i="1" s="1"/>
  <c r="C8" i="1"/>
  <c r="C10" i="1"/>
  <c r="C15" i="1"/>
  <c r="D15" i="1" s="1"/>
  <c r="B21" i="1"/>
  <c r="B24" i="1" s="1"/>
  <c r="B22" i="1"/>
  <c r="B25" i="1" s="1"/>
  <c r="L71" i="10"/>
  <c r="L72" i="10" s="1"/>
  <c r="C19" i="10"/>
  <c r="J44" i="6"/>
  <c r="E44" i="6"/>
  <c r="G7" i="6"/>
  <c r="G5" i="6" s="1"/>
  <c r="O47" i="6"/>
  <c r="O45" i="6" s="1"/>
  <c r="L45" i="6" s="1"/>
  <c r="E12" i="6"/>
  <c r="I49" i="10"/>
  <c r="I48" i="10"/>
  <c r="I50" i="10" s="1"/>
  <c r="L80" i="10"/>
  <c r="O31" i="6"/>
  <c r="C49" i="10"/>
  <c r="C48" i="10"/>
  <c r="C50" i="10" s="1"/>
  <c r="J34" i="6"/>
  <c r="J32" i="6" s="1"/>
  <c r="G32" i="6" s="1"/>
  <c r="H32" i="6" s="1"/>
  <c r="H33" i="6" s="1"/>
  <c r="E18" i="6"/>
  <c r="AC79" i="1" l="1"/>
  <c r="AD79" i="1"/>
  <c r="AE79" i="1"/>
  <c r="AF79" i="1"/>
  <c r="AG79" i="1"/>
  <c r="AC76" i="1"/>
  <c r="AD76" i="1"/>
  <c r="AE76" i="1"/>
  <c r="AF76" i="1"/>
  <c r="AG76" i="1"/>
  <c r="AH79" i="1"/>
  <c r="AJ75" i="1"/>
  <c r="AI76" i="1"/>
  <c r="AI79" i="1"/>
  <c r="AE77" i="1"/>
  <c r="AM77" i="1"/>
  <c r="AU77" i="1"/>
  <c r="BC77" i="1"/>
  <c r="BK77" i="1"/>
  <c r="BS77" i="1"/>
  <c r="CA77" i="1"/>
  <c r="CI77" i="1"/>
  <c r="CQ77" i="1"/>
  <c r="CY77" i="1"/>
  <c r="DG77" i="1"/>
  <c r="DO77" i="1"/>
  <c r="DW77" i="1"/>
  <c r="EE77" i="1"/>
  <c r="EM77" i="1"/>
  <c r="AH77" i="1"/>
  <c r="AP77" i="1"/>
  <c r="AX77" i="1"/>
  <c r="BF77" i="1"/>
  <c r="BN77" i="1"/>
  <c r="BV77" i="1"/>
  <c r="CD77" i="1"/>
  <c r="CL77" i="1"/>
  <c r="CT77" i="1"/>
  <c r="DB77" i="1"/>
  <c r="DJ77" i="1"/>
  <c r="DR77" i="1"/>
  <c r="DZ77" i="1"/>
  <c r="EH77" i="1"/>
  <c r="EP77" i="1"/>
  <c r="AI77" i="1"/>
  <c r="AS77" i="1"/>
  <c r="BD77" i="1"/>
  <c r="BO77" i="1"/>
  <c r="BY77" i="1"/>
  <c r="CJ77" i="1"/>
  <c r="CU77" i="1"/>
  <c r="DE77" i="1"/>
  <c r="DP77" i="1"/>
  <c r="EA77" i="1"/>
  <c r="EK77" i="1"/>
  <c r="AJ77" i="1"/>
  <c r="AT77" i="1"/>
  <c r="BE77" i="1"/>
  <c r="BP77" i="1"/>
  <c r="BZ77" i="1"/>
  <c r="CK77" i="1"/>
  <c r="CV77" i="1"/>
  <c r="DF77" i="1"/>
  <c r="DQ77" i="1"/>
  <c r="EB77" i="1"/>
  <c r="EL77" i="1"/>
  <c r="AL77" i="1"/>
  <c r="AW77" i="1"/>
  <c r="BH77" i="1"/>
  <c r="BR77" i="1"/>
  <c r="CC77" i="1"/>
  <c r="CN77" i="1"/>
  <c r="CX77" i="1"/>
  <c r="DI77" i="1"/>
  <c r="DT77" i="1"/>
  <c r="ED77" i="1"/>
  <c r="EO77" i="1"/>
  <c r="AG77" i="1"/>
  <c r="AG78" i="1" s="1"/>
  <c r="AZ77" i="1"/>
  <c r="BQ77" i="1"/>
  <c r="CG77" i="1"/>
  <c r="CZ77" i="1"/>
  <c r="DN77" i="1"/>
  <c r="EG77" i="1"/>
  <c r="AN77" i="1"/>
  <c r="BB77" i="1"/>
  <c r="CM77" i="1"/>
  <c r="DC77" i="1"/>
  <c r="EJ77" i="1"/>
  <c r="AC77" i="1"/>
  <c r="BJ77" i="1"/>
  <c r="CR77" i="1"/>
  <c r="DY77" i="1"/>
  <c r="AD77" i="1"/>
  <c r="BL77" i="1"/>
  <c r="DL77" i="1"/>
  <c r="ES77" i="1"/>
  <c r="AF77" i="1"/>
  <c r="BM77" i="1"/>
  <c r="CW77" i="1"/>
  <c r="AK77" i="1"/>
  <c r="BA77" i="1"/>
  <c r="BT77" i="1"/>
  <c r="CH77" i="1"/>
  <c r="DA77" i="1"/>
  <c r="DS77" i="1"/>
  <c r="EI77" i="1"/>
  <c r="BU77" i="1"/>
  <c r="DU77" i="1"/>
  <c r="EF77" i="1"/>
  <c r="AO77" i="1"/>
  <c r="BG77" i="1"/>
  <c r="BW77" i="1"/>
  <c r="CO77" i="1"/>
  <c r="DD77" i="1"/>
  <c r="DV77" i="1"/>
  <c r="EN77" i="1"/>
  <c r="AQ77" i="1"/>
  <c r="BI77" i="1"/>
  <c r="BX77" i="1"/>
  <c r="CP77" i="1"/>
  <c r="DH77" i="1"/>
  <c r="DX77" i="1"/>
  <c r="EQ77" i="1"/>
  <c r="AR77" i="1"/>
  <c r="CB77" i="1"/>
  <c r="DK77" i="1"/>
  <c r="ER77" i="1"/>
  <c r="AV77" i="1"/>
  <c r="CE77" i="1"/>
  <c r="CS77" i="1"/>
  <c r="EC77" i="1"/>
  <c r="AY77" i="1"/>
  <c r="CF77" i="1"/>
  <c r="DM77" i="1"/>
  <c r="H25" i="1"/>
  <c r="E12" i="4"/>
  <c r="E16" i="4"/>
  <c r="D10" i="4"/>
  <c r="I41" i="10"/>
  <c r="I43" i="10"/>
  <c r="M45" i="6"/>
  <c r="M46" i="6" s="1"/>
  <c r="N45" i="6"/>
  <c r="N46" i="6" s="1"/>
  <c r="F43" i="10"/>
  <c r="F41" i="10"/>
  <c r="I32" i="6"/>
  <c r="I33" i="6" s="1"/>
  <c r="L48" i="10"/>
  <c r="L50" i="10" s="1"/>
  <c r="L74" i="10"/>
  <c r="F74" i="10"/>
  <c r="C12" i="1"/>
  <c r="C13" i="1" s="1"/>
  <c r="H26" i="4"/>
  <c r="L19" i="10"/>
  <c r="L21" i="10" s="1"/>
  <c r="L22" i="10" s="1"/>
  <c r="F28" i="4"/>
  <c r="F30" i="4" s="1"/>
  <c r="C11" i="10"/>
  <c r="G15" i="6"/>
  <c r="G13" i="6" s="1"/>
  <c r="G28" i="4"/>
  <c r="G30" i="4" s="1"/>
  <c r="F11" i="10"/>
  <c r="L40" i="10"/>
  <c r="C78" i="10"/>
  <c r="C79" i="10" s="1"/>
  <c r="C81" i="10" s="1"/>
  <c r="L79" i="10"/>
  <c r="L81" i="10" s="1"/>
  <c r="L84" i="10" s="1"/>
  <c r="I19" i="10"/>
  <c r="I21" i="10" s="1"/>
  <c r="H21" i="10"/>
  <c r="H22" i="10" s="1"/>
  <c r="I71" i="10"/>
  <c r="B81" i="10"/>
  <c r="B82" i="10" s="1"/>
  <c r="B28" i="1"/>
  <c r="G28" i="1" s="1"/>
  <c r="I74" i="10"/>
  <c r="I72" i="10"/>
  <c r="C53" i="10"/>
  <c r="C51" i="10"/>
  <c r="C14" i="10"/>
  <c r="C12" i="10"/>
  <c r="E81" i="10"/>
  <c r="E82" i="10" s="1"/>
  <c r="F79" i="10"/>
  <c r="F81" i="10" s="1"/>
  <c r="I45" i="6"/>
  <c r="E21" i="6"/>
  <c r="N32" i="6"/>
  <c r="N33" i="6" s="1"/>
  <c r="M32" i="6"/>
  <c r="C74" i="10"/>
  <c r="C72" i="10"/>
  <c r="L82" i="10"/>
  <c r="C20" i="10"/>
  <c r="F49" i="10"/>
  <c r="E31" i="6"/>
  <c r="B32" i="6" s="1"/>
  <c r="C32" i="6" s="1"/>
  <c r="C33" i="6" s="1"/>
  <c r="M33" i="6"/>
  <c r="E47" i="6"/>
  <c r="E45" i="6" s="1"/>
  <c r="B45" i="6" s="1"/>
  <c r="I51" i="10"/>
  <c r="I53" i="10"/>
  <c r="L14" i="10"/>
  <c r="L12" i="10"/>
  <c r="F50" i="10"/>
  <c r="C43" i="10"/>
  <c r="C41" i="10"/>
  <c r="I12" i="10"/>
  <c r="L24" i="10"/>
  <c r="F20" i="10"/>
  <c r="F19" i="10"/>
  <c r="L43" i="10"/>
  <c r="L41" i="10"/>
  <c r="I80" i="10"/>
  <c r="I79" i="10"/>
  <c r="I46" i="6"/>
  <c r="C21" i="10"/>
  <c r="E28" i="4"/>
  <c r="E30" i="4" s="1"/>
  <c r="I26" i="4"/>
  <c r="F12" i="6"/>
  <c r="G4" i="6"/>
  <c r="D22" i="1"/>
  <c r="H22" i="1" s="1"/>
  <c r="D6" i="1"/>
  <c r="Q70" i="1" s="1"/>
  <c r="AF78" i="1" l="1"/>
  <c r="AC78" i="1"/>
  <c r="AE78" i="1"/>
  <c r="AD78" i="1"/>
  <c r="AH78" i="1"/>
  <c r="AI78" i="1"/>
  <c r="AK75" i="1"/>
  <c r="AJ79" i="1"/>
  <c r="AJ78" i="1" s="1"/>
  <c r="AJ76" i="1"/>
  <c r="B31" i="1"/>
  <c r="C17" i="1"/>
  <c r="E31" i="1" s="1"/>
  <c r="D12" i="4"/>
  <c r="I24" i="10"/>
  <c r="I22" i="10"/>
  <c r="L53" i="10"/>
  <c r="L51" i="10"/>
  <c r="D32" i="6"/>
  <c r="D33" i="6" s="1"/>
  <c r="C84" i="10"/>
  <c r="C82" i="10"/>
  <c r="F12" i="10"/>
  <c r="F14" i="10"/>
  <c r="C22" i="10"/>
  <c r="C24" i="10"/>
  <c r="G21" i="6"/>
  <c r="G19" i="6" s="1"/>
  <c r="D45" i="6"/>
  <c r="D46" i="6" s="1"/>
  <c r="C45" i="6"/>
  <c r="C46" i="6" s="1"/>
  <c r="I81" i="10"/>
  <c r="F53" i="10"/>
  <c r="F51" i="10"/>
  <c r="F84" i="10"/>
  <c r="F82" i="10"/>
  <c r="G12" i="6"/>
  <c r="D13" i="6" s="1"/>
  <c r="F18" i="6"/>
  <c r="G18" i="6" s="1"/>
  <c r="F21" i="10"/>
  <c r="D8" i="1"/>
  <c r="D10" i="1"/>
  <c r="AK79" i="1" l="1"/>
  <c r="AK78" i="1" s="1"/>
  <c r="AK76" i="1"/>
  <c r="AL75" i="1"/>
  <c r="H31" i="1"/>
  <c r="E13" i="6"/>
  <c r="E19" i="6" s="1"/>
  <c r="E20" i="6" s="1"/>
  <c r="D19" i="6"/>
  <c r="F22" i="10"/>
  <c r="F24" i="10"/>
  <c r="F13" i="6"/>
  <c r="F19" i="6" s="1"/>
  <c r="F20" i="6" s="1"/>
  <c r="I82" i="10"/>
  <c r="I84" i="10"/>
  <c r="D28" i="1"/>
  <c r="D12" i="1"/>
  <c r="AL76" i="1" l="1"/>
  <c r="AL79" i="1"/>
  <c r="AL78" i="1" s="1"/>
  <c r="AM75" i="1"/>
  <c r="D13" i="1"/>
  <c r="D17" i="1"/>
  <c r="K28" i="1"/>
  <c r="E28" i="1"/>
  <c r="AM76" i="1" l="1"/>
  <c r="AM79" i="1"/>
  <c r="AM78" i="1" s="1"/>
  <c r="AN75" i="1"/>
  <c r="AO75" i="1" l="1"/>
  <c r="AN76" i="1"/>
  <c r="AN79" i="1"/>
  <c r="AN78" i="1" s="1"/>
  <c r="AP75" i="1" l="1"/>
  <c r="AO76" i="1"/>
  <c r="AO79" i="1"/>
  <c r="AO78" i="1" s="1"/>
  <c r="AQ75" i="1" l="1"/>
  <c r="AP76" i="1"/>
  <c r="AP79" i="1"/>
  <c r="AP78" i="1" s="1"/>
  <c r="AR75" i="1" l="1"/>
  <c r="AQ76" i="1"/>
  <c r="AQ79" i="1"/>
  <c r="AQ78" i="1" s="1"/>
  <c r="AS75" i="1" l="1"/>
  <c r="AR76" i="1"/>
  <c r="AR79" i="1"/>
  <c r="AR78" i="1" s="1"/>
  <c r="AS79" i="1" l="1"/>
  <c r="AS78" i="1" s="1"/>
  <c r="AT75" i="1"/>
  <c r="AS76" i="1"/>
  <c r="AU75" i="1" l="1"/>
  <c r="AT76" i="1"/>
  <c r="AT79" i="1"/>
  <c r="AT78" i="1" s="1"/>
  <c r="AV75" i="1" l="1"/>
  <c r="AU79" i="1"/>
  <c r="AU78" i="1" s="1"/>
  <c r="AU76" i="1"/>
  <c r="AW75" i="1" l="1"/>
  <c r="AV76" i="1"/>
  <c r="AV79" i="1"/>
  <c r="AV78" i="1" s="1"/>
  <c r="AX75" i="1" l="1"/>
  <c r="AW76" i="1"/>
  <c r="AW79" i="1"/>
  <c r="AW78" i="1" s="1"/>
  <c r="AX76" i="1" l="1"/>
  <c r="AX79" i="1"/>
  <c r="AX78" i="1" s="1"/>
  <c r="AY75" i="1"/>
  <c r="AZ75" i="1" l="1"/>
  <c r="AY76" i="1"/>
  <c r="AY79" i="1"/>
  <c r="AY78" i="1" s="1"/>
  <c r="AZ76" i="1" l="1"/>
  <c r="AZ79" i="1"/>
  <c r="AZ78" i="1" s="1"/>
  <c r="BA75" i="1"/>
  <c r="BA79" i="1" l="1"/>
  <c r="BA78" i="1" s="1"/>
  <c r="BA76" i="1"/>
  <c r="BB75" i="1"/>
  <c r="BC75" i="1" l="1"/>
  <c r="BB76" i="1"/>
  <c r="BB79" i="1"/>
  <c r="BB78" i="1" s="1"/>
  <c r="BD75" i="1" l="1"/>
  <c r="BC76" i="1"/>
  <c r="BC79" i="1"/>
  <c r="BC78" i="1" s="1"/>
  <c r="BE75" i="1" l="1"/>
  <c r="BD76" i="1"/>
  <c r="BD79" i="1"/>
  <c r="BD78" i="1" s="1"/>
  <c r="BF75" i="1" l="1"/>
  <c r="BE76" i="1"/>
  <c r="BE79" i="1"/>
  <c r="BE78" i="1" s="1"/>
  <c r="BG75" i="1" l="1"/>
  <c r="BF79" i="1"/>
  <c r="BF78" i="1" s="1"/>
  <c r="BF76" i="1"/>
  <c r="BH75" i="1" l="1"/>
  <c r="BG76" i="1"/>
  <c r="BG79" i="1"/>
  <c r="BG78" i="1" s="1"/>
  <c r="BH76" i="1" l="1"/>
  <c r="BH79" i="1"/>
  <c r="BH78" i="1" s="1"/>
  <c r="BI75" i="1"/>
  <c r="BI79" i="1" l="1"/>
  <c r="BI78" i="1" s="1"/>
  <c r="BI76" i="1"/>
  <c r="BJ75" i="1"/>
  <c r="BJ76" i="1" l="1"/>
  <c r="BK75" i="1"/>
  <c r="BJ79" i="1"/>
  <c r="BJ78" i="1" s="1"/>
  <c r="BK76" i="1" l="1"/>
  <c r="BK79" i="1"/>
  <c r="BK78" i="1" s="1"/>
  <c r="BL75" i="1"/>
  <c r="BM75" i="1" l="1"/>
  <c r="BL76" i="1"/>
  <c r="BL79" i="1"/>
  <c r="BL78" i="1" s="1"/>
  <c r="BN75" i="1" l="1"/>
  <c r="BM79" i="1"/>
  <c r="BM78" i="1" s="1"/>
  <c r="BM76" i="1"/>
  <c r="BN79" i="1" l="1"/>
  <c r="BN78" i="1" s="1"/>
  <c r="BO75" i="1"/>
  <c r="BN76" i="1"/>
  <c r="BP75" i="1" l="1"/>
  <c r="BO76" i="1"/>
  <c r="BO79" i="1"/>
  <c r="BO78" i="1" s="1"/>
  <c r="BQ75" i="1" l="1"/>
  <c r="BP76" i="1"/>
  <c r="BP79" i="1"/>
  <c r="BP78" i="1" s="1"/>
  <c r="BQ79" i="1" l="1"/>
  <c r="BQ78" i="1" s="1"/>
  <c r="BR75" i="1"/>
  <c r="BQ76" i="1"/>
  <c r="BR76" i="1" l="1"/>
  <c r="BR79" i="1"/>
  <c r="BR78" i="1" s="1"/>
  <c r="BS75" i="1"/>
  <c r="BS76" i="1" l="1"/>
  <c r="BS79" i="1"/>
  <c r="BS78" i="1" s="1"/>
  <c r="BT75" i="1"/>
  <c r="BU75" i="1" l="1"/>
  <c r="BT76" i="1"/>
  <c r="BT79" i="1"/>
  <c r="BT78" i="1" s="1"/>
  <c r="BV75" i="1" l="1"/>
  <c r="BU76" i="1"/>
  <c r="BU79" i="1"/>
  <c r="BU78" i="1" s="1"/>
  <c r="BV76" i="1" l="1"/>
  <c r="BV79" i="1"/>
  <c r="BV78" i="1" s="1"/>
  <c r="BW75" i="1"/>
  <c r="BX75" i="1" l="1"/>
  <c r="BW76" i="1"/>
  <c r="BW79" i="1"/>
  <c r="BW78" i="1" s="1"/>
  <c r="BX76" i="1" l="1"/>
  <c r="BY75" i="1"/>
  <c r="BX79" i="1"/>
  <c r="BX78" i="1" s="1"/>
  <c r="BY79" i="1" l="1"/>
  <c r="BY78" i="1" s="1"/>
  <c r="BY76" i="1"/>
  <c r="BZ75" i="1"/>
  <c r="BZ76" i="1" l="1"/>
  <c r="BZ79" i="1"/>
  <c r="BZ78" i="1" s="1"/>
  <c r="CA75" i="1"/>
  <c r="CB75" i="1" l="1"/>
  <c r="CA76" i="1"/>
  <c r="CA79" i="1"/>
  <c r="CA78" i="1" s="1"/>
  <c r="CC75" i="1" l="1"/>
  <c r="CB76" i="1"/>
  <c r="CB79" i="1"/>
  <c r="CB78" i="1" s="1"/>
  <c r="CD75" i="1" l="1"/>
  <c r="CC76" i="1"/>
  <c r="CC79" i="1"/>
  <c r="CC78" i="1" s="1"/>
  <c r="CE75" i="1" l="1"/>
  <c r="CD76" i="1"/>
  <c r="CD79" i="1"/>
  <c r="CD78" i="1" s="1"/>
  <c r="CF75" i="1" l="1"/>
  <c r="CE76" i="1"/>
  <c r="CE79" i="1"/>
  <c r="CE78" i="1" s="1"/>
  <c r="CG75" i="1" l="1"/>
  <c r="CF79" i="1"/>
  <c r="CF78" i="1" s="1"/>
  <c r="CF76" i="1"/>
  <c r="CG79" i="1" l="1"/>
  <c r="CG78" i="1" s="1"/>
  <c r="CH75" i="1"/>
  <c r="CG76" i="1"/>
  <c r="CI75" i="1" l="1"/>
  <c r="CH79" i="1"/>
  <c r="CH78" i="1" s="1"/>
  <c r="CH76" i="1"/>
  <c r="CJ75" i="1" l="1"/>
  <c r="CI76" i="1"/>
  <c r="CI79" i="1"/>
  <c r="CI78" i="1" s="1"/>
  <c r="CK75" i="1" l="1"/>
  <c r="CJ76" i="1"/>
  <c r="CJ79" i="1"/>
  <c r="CJ78" i="1" s="1"/>
  <c r="CL75" i="1" l="1"/>
  <c r="CK76" i="1"/>
  <c r="CK79" i="1"/>
  <c r="CK78" i="1" s="1"/>
  <c r="CL76" i="1" l="1"/>
  <c r="CL79" i="1"/>
  <c r="CL78" i="1" s="1"/>
  <c r="CM75" i="1"/>
  <c r="CN75" i="1" l="1"/>
  <c r="CM76" i="1"/>
  <c r="CM79" i="1"/>
  <c r="CM78" i="1" s="1"/>
  <c r="CN76" i="1" l="1"/>
  <c r="CN79" i="1"/>
  <c r="CN78" i="1" s="1"/>
  <c r="CO75" i="1"/>
  <c r="CO79" i="1" l="1"/>
  <c r="CO78" i="1" s="1"/>
  <c r="CP75" i="1"/>
  <c r="CO76" i="1"/>
  <c r="CQ75" i="1" l="1"/>
  <c r="CP79" i="1"/>
  <c r="CP78" i="1" s="1"/>
  <c r="CP76" i="1"/>
  <c r="CR75" i="1" l="1"/>
  <c r="CQ76" i="1"/>
  <c r="CQ79" i="1"/>
  <c r="CQ78" i="1" s="1"/>
  <c r="CS75" i="1" l="1"/>
  <c r="CR76" i="1"/>
  <c r="CR79" i="1"/>
  <c r="CR78" i="1" s="1"/>
  <c r="CT75" i="1" l="1"/>
  <c r="CS79" i="1"/>
  <c r="CS78" i="1" s="1"/>
  <c r="CS76" i="1"/>
  <c r="CU75" i="1" l="1"/>
  <c r="CT76" i="1"/>
  <c r="CT79" i="1"/>
  <c r="CT78" i="1" s="1"/>
  <c r="CV75" i="1" l="1"/>
  <c r="CU76" i="1"/>
  <c r="CU79" i="1"/>
  <c r="CU78" i="1" s="1"/>
  <c r="CW75" i="1" l="1"/>
  <c r="CV79" i="1"/>
  <c r="CV78" i="1" s="1"/>
  <c r="CV76" i="1"/>
  <c r="CW79" i="1" l="1"/>
  <c r="CW78" i="1" s="1"/>
  <c r="CW76" i="1"/>
  <c r="CX75" i="1"/>
  <c r="CX76" i="1" l="1"/>
  <c r="CX79" i="1"/>
  <c r="CX78" i="1" s="1"/>
  <c r="CY75" i="1"/>
  <c r="CY76" i="1" l="1"/>
  <c r="CY79" i="1"/>
  <c r="CY78" i="1" s="1"/>
  <c r="CZ75" i="1"/>
  <c r="DA75" i="1" l="1"/>
  <c r="CZ76" i="1"/>
  <c r="CZ79" i="1"/>
  <c r="CZ78" i="1" s="1"/>
  <c r="DB75" i="1" l="1"/>
  <c r="DA76" i="1"/>
  <c r="DA79" i="1"/>
  <c r="DA78" i="1" s="1"/>
  <c r="DC75" i="1" l="1"/>
  <c r="DB76" i="1"/>
  <c r="DB79" i="1"/>
  <c r="DB78" i="1" s="1"/>
  <c r="DD75" i="1" l="1"/>
  <c r="DC76" i="1"/>
  <c r="DC79" i="1"/>
  <c r="DC78" i="1" s="1"/>
  <c r="DE75" i="1" l="1"/>
  <c r="DD76" i="1"/>
  <c r="DD79" i="1"/>
  <c r="DD78" i="1" s="1"/>
  <c r="DF75" i="1" l="1"/>
  <c r="DE76" i="1"/>
  <c r="DE79" i="1"/>
  <c r="DE78" i="1" s="1"/>
  <c r="DG75" i="1" l="1"/>
  <c r="DF76" i="1"/>
  <c r="DF79" i="1"/>
  <c r="DF78" i="1" s="1"/>
  <c r="DG79" i="1" l="1"/>
  <c r="DG78" i="1" s="1"/>
  <c r="DG76" i="1"/>
  <c r="DH75" i="1"/>
  <c r="DI75" i="1" l="1"/>
  <c r="DH76" i="1"/>
  <c r="DH79" i="1"/>
  <c r="DH78" i="1" s="1"/>
  <c r="DI76" i="1" l="1"/>
  <c r="DI79" i="1"/>
  <c r="DI78" i="1" s="1"/>
  <c r="DJ75" i="1"/>
  <c r="DJ76" i="1" l="1"/>
  <c r="DJ79" i="1"/>
  <c r="DJ78" i="1" s="1"/>
  <c r="DK75" i="1"/>
  <c r="DL75" i="1" l="1"/>
  <c r="DK76" i="1"/>
  <c r="DK79" i="1"/>
  <c r="DK78" i="1" s="1"/>
  <c r="DM75" i="1" l="1"/>
  <c r="DL79" i="1"/>
  <c r="DL78" i="1" s="1"/>
  <c r="DL76" i="1"/>
  <c r="DN75" i="1" l="1"/>
  <c r="DM76" i="1"/>
  <c r="DM79" i="1"/>
  <c r="DM78" i="1" s="1"/>
  <c r="DO75" i="1" l="1"/>
  <c r="DN76" i="1"/>
  <c r="DN79" i="1"/>
  <c r="DN78" i="1" s="1"/>
  <c r="DO79" i="1" l="1"/>
  <c r="DO78" i="1" s="1"/>
  <c r="DP75" i="1"/>
  <c r="DO76" i="1"/>
  <c r="DQ75" i="1" l="1"/>
  <c r="DP76" i="1"/>
  <c r="DP79" i="1"/>
  <c r="DP78" i="1" s="1"/>
  <c r="DR75" i="1" l="1"/>
  <c r="DQ76" i="1"/>
  <c r="DQ79" i="1"/>
  <c r="DQ78" i="1" s="1"/>
  <c r="DR79" i="1" l="1"/>
  <c r="DR78" i="1" s="1"/>
  <c r="DS75" i="1"/>
  <c r="DR76" i="1"/>
  <c r="DT75" i="1" l="1"/>
  <c r="DS76" i="1"/>
  <c r="DS79" i="1"/>
  <c r="DS78" i="1" s="1"/>
  <c r="DT76" i="1" l="1"/>
  <c r="DU75" i="1"/>
  <c r="DT79" i="1"/>
  <c r="DT78" i="1" s="1"/>
  <c r="DU76" i="1" l="1"/>
  <c r="DV75" i="1"/>
  <c r="DU79" i="1"/>
  <c r="DU78" i="1" s="1"/>
  <c r="DW75" i="1" l="1"/>
  <c r="DV79" i="1"/>
  <c r="DV78" i="1" s="1"/>
  <c r="DV76" i="1"/>
  <c r="DW79" i="1" l="1"/>
  <c r="DW78" i="1" s="1"/>
  <c r="DX75" i="1"/>
  <c r="DW76" i="1"/>
  <c r="DY75" i="1" l="1"/>
  <c r="DX76" i="1"/>
  <c r="DX79" i="1"/>
  <c r="DX78" i="1" s="1"/>
  <c r="DZ75" i="1" l="1"/>
  <c r="DY79" i="1"/>
  <c r="DY78" i="1" s="1"/>
  <c r="DY76" i="1"/>
  <c r="EA75" i="1" l="1"/>
  <c r="DZ79" i="1"/>
  <c r="DZ78" i="1" s="1"/>
  <c r="DZ76" i="1"/>
  <c r="EB75" i="1" l="1"/>
  <c r="EA76" i="1"/>
  <c r="EA79" i="1"/>
  <c r="EA78" i="1" s="1"/>
  <c r="EC75" i="1" l="1"/>
  <c r="EB79" i="1"/>
  <c r="EB78" i="1" s="1"/>
  <c r="EB76" i="1"/>
  <c r="EC79" i="1" l="1"/>
  <c r="EC78" i="1" s="1"/>
  <c r="ED75" i="1"/>
  <c r="EC76" i="1"/>
  <c r="ED76" i="1" l="1"/>
  <c r="EE75" i="1"/>
  <c r="ED79" i="1"/>
  <c r="ED78" i="1" s="1"/>
  <c r="EE79" i="1" l="1"/>
  <c r="EE78" i="1" s="1"/>
  <c r="EE76" i="1"/>
  <c r="EF75" i="1"/>
  <c r="EG75" i="1" l="1"/>
  <c r="EF76" i="1"/>
  <c r="EF79" i="1"/>
  <c r="EF78" i="1" s="1"/>
  <c r="EH75" i="1" l="1"/>
  <c r="EG79" i="1"/>
  <c r="EG78" i="1" s="1"/>
  <c r="EG76" i="1"/>
  <c r="EI75" i="1" l="1"/>
  <c r="EH76" i="1"/>
  <c r="EH79" i="1"/>
  <c r="EH78" i="1" s="1"/>
  <c r="EJ75" i="1" l="1"/>
  <c r="EI76" i="1"/>
  <c r="EI79" i="1"/>
  <c r="EI78" i="1" s="1"/>
  <c r="EK75" i="1" l="1"/>
  <c r="EJ76" i="1"/>
  <c r="EJ79" i="1"/>
  <c r="EJ78" i="1" s="1"/>
  <c r="EL75" i="1" l="1"/>
  <c r="EK79" i="1"/>
  <c r="EK78" i="1" s="1"/>
  <c r="EK76" i="1"/>
  <c r="EM75" i="1" l="1"/>
  <c r="EL76" i="1"/>
  <c r="EL79" i="1"/>
  <c r="EL78" i="1" s="1"/>
  <c r="EM79" i="1" l="1"/>
  <c r="EM78" i="1" s="1"/>
  <c r="EM76" i="1"/>
  <c r="EN75" i="1"/>
  <c r="EO75" i="1" l="1"/>
  <c r="EN76" i="1"/>
  <c r="EN79" i="1"/>
  <c r="EN78" i="1" s="1"/>
  <c r="EO76" i="1" l="1"/>
  <c r="EP75" i="1"/>
  <c r="EO79" i="1"/>
  <c r="EO78" i="1" s="1"/>
  <c r="EP76" i="1" l="1"/>
  <c r="EP79" i="1"/>
  <c r="EP78" i="1" s="1"/>
  <c r="EQ75" i="1"/>
  <c r="ER75" i="1" l="1"/>
  <c r="EQ76" i="1"/>
  <c r="EQ79" i="1"/>
  <c r="EQ78" i="1" s="1"/>
  <c r="ES75" i="1" l="1"/>
  <c r="ER79" i="1"/>
  <c r="ER78" i="1" s="1"/>
  <c r="ER76" i="1"/>
  <c r="ES76" i="1" l="1"/>
  <c r="ES79" i="1"/>
  <c r="ES78" i="1" s="1"/>
</calcChain>
</file>

<file path=xl/sharedStrings.xml><?xml version="1.0" encoding="utf-8"?>
<sst xmlns="http://schemas.openxmlformats.org/spreadsheetml/2006/main" count="817" uniqueCount="301">
  <si>
    <t>Module 5</t>
  </si>
  <si>
    <t>Practical Managerial Accounting</t>
  </si>
  <si>
    <t>Cost Behavior and Cost Volume Profit Analysis</t>
  </si>
  <si>
    <t>All About Pizza</t>
  </si>
  <si>
    <t>Video Subjects</t>
  </si>
  <si>
    <t>Excel Sheets</t>
  </si>
  <si>
    <t>One Formula: One Method : One Graph Past vs Future</t>
  </si>
  <si>
    <t>One Formula, One Method</t>
  </si>
  <si>
    <t>Defining Cost Behavior</t>
  </si>
  <si>
    <t>Types of Cost</t>
  </si>
  <si>
    <t>Splitting Mixed Costs into Variable and Fixed</t>
  </si>
  <si>
    <t>Splitting Mixed Demo, High Low Puzzles</t>
  </si>
  <si>
    <t>CVP Pizza 1  Overview Bridge Method and Graph</t>
  </si>
  <si>
    <t>CVP Interactive (Pizza Shop)</t>
  </si>
  <si>
    <t>CVP Pizza 2 Bridge Breakeven Point as a Bridge Puzzle</t>
  </si>
  <si>
    <t>Demo BEP + Cost Volume Profit Practice Puzzles</t>
  </si>
  <si>
    <t>CVP Pizza 3 Change the Variables</t>
  </si>
  <si>
    <t>Variables Change Practice</t>
  </si>
  <si>
    <t>Operating Leverage and Margin of Safety</t>
  </si>
  <si>
    <t>Oper Lev Margin Safety</t>
  </si>
  <si>
    <t>© Practical Accounting LLC</t>
  </si>
  <si>
    <t>© Practical Accounting 2010-2022</t>
  </si>
  <si>
    <r>
      <t xml:space="preserve">The Bridge: One Formula </t>
    </r>
    <r>
      <rPr>
        <b/>
        <u/>
        <sz val="22"/>
        <color rgb="FFB71E42"/>
        <rFont val="Gill Sans MT"/>
        <family val="2"/>
      </rPr>
      <t>(that you already know)</t>
    </r>
  </si>
  <si>
    <r>
      <t xml:space="preserve">Math  </t>
    </r>
    <r>
      <rPr>
        <sz val="36"/>
        <color rgb="FF000000"/>
        <rFont val="Gill Sans MT"/>
        <family val="2"/>
      </rPr>
      <t xml:space="preserve">Y = (a*x) + b </t>
    </r>
  </si>
  <si>
    <t xml:space="preserve">Dep. Variable = (Slope of Line * Ind. Variable) + y intercept </t>
  </si>
  <si>
    <r>
      <t xml:space="preserve"> </t>
    </r>
    <r>
      <rPr>
        <b/>
        <u val="double"/>
        <sz val="36"/>
        <color rgb="FF00B050"/>
        <rFont val="Gill Sans MT"/>
        <family val="2"/>
      </rPr>
      <t>Cost Accounting</t>
    </r>
  </si>
  <si>
    <t>Total Cost = (Avg. cost / unit * # of units) + Oper. Exp.</t>
  </si>
  <si>
    <t>(Cost of Goods Sold)</t>
  </si>
  <si>
    <t>Cost Behavior / CVP / Forecasting / Planning</t>
  </si>
  <si>
    <t xml:space="preserve">Total Cost = (Avg. Var. cost/unit * # of units) + Fixed Costs  </t>
  </si>
  <si>
    <t>(Total Variable Cost)</t>
  </si>
  <si>
    <t>© PracticalAccounting</t>
  </si>
  <si>
    <t>Enter Variables</t>
  </si>
  <si>
    <t xml:space="preserve">Bridge Absorption vs Variable </t>
  </si>
  <si>
    <t>Solve for</t>
  </si>
  <si>
    <t>Cost Accounting (Past)</t>
  </si>
  <si>
    <t>CVP and Budgeting (Future)</t>
  </si>
  <si>
    <t>Absorption Costing: Actual Results</t>
  </si>
  <si>
    <t>Variable Costing: Forecasting</t>
  </si>
  <si>
    <t>Average</t>
  </si>
  <si>
    <t>per Unit</t>
  </si>
  <si>
    <t>Total</t>
  </si>
  <si>
    <t xml:space="preserve">Units </t>
  </si>
  <si>
    <t>Units</t>
  </si>
  <si>
    <t>Price/Revenue</t>
  </si>
  <si>
    <t>Direct Materials</t>
  </si>
  <si>
    <t>Direct Labor</t>
  </si>
  <si>
    <t>Variable Electricity</t>
  </si>
  <si>
    <t>Fixed Electricity</t>
  </si>
  <si>
    <t>Delivery Fee</t>
  </si>
  <si>
    <t>Cost of Goods Sold</t>
  </si>
  <si>
    <t>Total Variable Costs</t>
  </si>
  <si>
    <t>Gross Profit Margin</t>
  </si>
  <si>
    <t>Contribution Margin</t>
  </si>
  <si>
    <t>Gross Profit Margin Ratio</t>
  </si>
  <si>
    <t>Contribution Margin Ratio</t>
  </si>
  <si>
    <t>Advertising</t>
  </si>
  <si>
    <t>Rent</t>
  </si>
  <si>
    <t>Owner Salary</t>
  </si>
  <si>
    <t>Total Operating Exp.</t>
  </si>
  <si>
    <t>Total Fixed Costs</t>
  </si>
  <si>
    <t>Operating Income</t>
  </si>
  <si>
    <t>There are ONLY Two (Main) types of Costs</t>
  </si>
  <si>
    <r>
      <t>Total Cost =</t>
    </r>
    <r>
      <rPr>
        <b/>
        <i/>
        <sz val="14"/>
        <color theme="3"/>
        <rFont val="Verdana"/>
        <family val="2"/>
      </rPr>
      <t xml:space="preserve"> (Avg. Var. cost/unit * # of units) </t>
    </r>
    <r>
      <rPr>
        <b/>
        <i/>
        <sz val="14"/>
        <rFont val="Verdana"/>
        <family val="2"/>
      </rPr>
      <t>+</t>
    </r>
    <r>
      <rPr>
        <b/>
        <i/>
        <sz val="14"/>
        <color rgb="FFFF0000"/>
        <rFont val="Verdana"/>
        <family val="2"/>
      </rPr>
      <t xml:space="preserve"> Fixed Costs  </t>
    </r>
  </si>
  <si>
    <t>Variable Costs: Go Up and Down In Direct Relationship to Units Produced</t>
  </si>
  <si>
    <t>Direct Materials are a Classic Example and are Always Variable</t>
  </si>
  <si>
    <t>Direct Labor is also Variable in the Long Run - Not Because by the Hour</t>
  </si>
  <si>
    <t>Cost</t>
  </si>
  <si>
    <t>Slope=Avg. Var. Cost/Unit</t>
  </si>
  <si>
    <t>Activity Cost Drivers can also be used to accurately predict Variable Costs</t>
  </si>
  <si>
    <t>Total Variable Cost = Avg. Variable Cost / Unit * Units Produced</t>
  </si>
  <si>
    <t>Units (Independent)</t>
  </si>
  <si>
    <t>Average Variable Cost per Unit is a Constant (Slope of the Line)</t>
  </si>
  <si>
    <t>Fixed Costs: Have NO Relationship  Volume/Units Produced  (Constant)</t>
  </si>
  <si>
    <t xml:space="preserve">Rent and Salaries of Employees are Classic Examples:  Don't Adjust to Changes in Units </t>
  </si>
  <si>
    <r>
      <t xml:space="preserve">The </t>
    </r>
    <r>
      <rPr>
        <u val="double"/>
        <sz val="14"/>
        <color rgb="FFFF0000"/>
        <rFont val="Verdana"/>
        <family val="2"/>
      </rPr>
      <t>Relevant Range</t>
    </r>
    <r>
      <rPr>
        <sz val="14"/>
        <color rgb="FFFF0000"/>
        <rFont val="Verdana"/>
        <family val="2"/>
      </rPr>
      <t xml:space="preserve"> is the number of units of Capacity for Fixed Costs</t>
    </r>
  </si>
  <si>
    <t>Capacity</t>
  </si>
  <si>
    <t>You can make 60 pizzas per hour in your current space unless you expand</t>
  </si>
  <si>
    <t>Fixed Costs Can Change (Rent Increase) but NOT By Volume within the Relevant Range</t>
  </si>
  <si>
    <t>Mixed Costs are when Variable and Fixed Costs are in the same account</t>
  </si>
  <si>
    <t>Electricity is a Classic example: You only receive One Electric Bill</t>
  </si>
  <si>
    <t>Variable</t>
  </si>
  <si>
    <t>V</t>
  </si>
  <si>
    <t>The cost of running the cash register and mixing machines is driven by # of Pizzas</t>
  </si>
  <si>
    <t>F</t>
  </si>
  <si>
    <t>The cost of lights, the sign, heating and cooling the shop is Fixed (when open).</t>
  </si>
  <si>
    <t>Mixed Costs are separated to Variable and Fixed for Accurate Forecasting and Analysis</t>
  </si>
  <si>
    <t>Fixed</t>
  </si>
  <si>
    <t>Splitting Mixed Cost into Variable and Fixed</t>
  </si>
  <si>
    <t>The High Low Puzzle Method</t>
  </si>
  <si>
    <t>You operate a pizza shop and would like to separate your mixed electric bill into the variable and fixed portions</t>
  </si>
  <si>
    <t>Complete the cells in borders to calculate the Variable and Fixed Cost Portions of the total mixed cost.</t>
  </si>
  <si>
    <t>Pizzas</t>
  </si>
  <si>
    <t>Sold</t>
  </si>
  <si>
    <t>Electic</t>
  </si>
  <si>
    <t>Month</t>
  </si>
  <si>
    <t>High</t>
  </si>
  <si>
    <t>Low</t>
  </si>
  <si>
    <t>Diff</t>
  </si>
  <si>
    <t>Jan</t>
  </si>
  <si>
    <t>Feb</t>
  </si>
  <si>
    <t>Variable Cost</t>
  </si>
  <si>
    <t>Mar</t>
  </si>
  <si>
    <t>Fixed Cost</t>
  </si>
  <si>
    <t>Apr</t>
  </si>
  <si>
    <t>Total Cost</t>
  </si>
  <si>
    <t>May</t>
  </si>
  <si>
    <t>Jun</t>
  </si>
  <si>
    <t>Other Methods for Classifying and Splitting Mixed Costs</t>
  </si>
  <si>
    <t>1)  Account Analysis:  Use your judgement</t>
  </si>
  <si>
    <t>2)  Graphical:   Plot Historical and draw lines</t>
  </si>
  <si>
    <t>3)  Regression:  Most Accurate, Most Complex</t>
  </si>
  <si>
    <t xml:space="preserve">         Search for "Regression in Excel"</t>
  </si>
  <si>
    <t>High Low Puzzle Method Practice</t>
  </si>
  <si>
    <t>Per Unit</t>
  </si>
  <si>
    <t>Difference</t>
  </si>
  <si>
    <t>Mixed</t>
  </si>
  <si>
    <t>1)  Select the High Low Pairs of Units and Total Cost</t>
  </si>
  <si>
    <t>Total Variable Cost (TVC)</t>
  </si>
  <si>
    <t>2)  Solve for and enter the difference between them</t>
  </si>
  <si>
    <t>Total Fixed Cost (TFC)</t>
  </si>
  <si>
    <t>$       0</t>
  </si>
  <si>
    <t>in the fourth column.</t>
  </si>
  <si>
    <t>Total Mixed Cost</t>
  </si>
  <si>
    <t>3)   The difference of Fixed Cost = zero, so the change</t>
  </si>
  <si>
    <t xml:space="preserve">   (TMC)</t>
  </si>
  <si>
    <t>in total cost must all a change in total variable</t>
  </si>
  <si>
    <t>cost (TVC).  Enter TVC in the difference column.</t>
  </si>
  <si>
    <t>4)  Solve for Variable Cost per Unit as the</t>
  </si>
  <si>
    <t>TVC</t>
  </si>
  <si>
    <t>difference in TVC from 3) / the difference in units</t>
  </si>
  <si>
    <t>TFC</t>
  </si>
  <si>
    <t>from 2.</t>
  </si>
  <si>
    <t>TMC</t>
  </si>
  <si>
    <t>5)  Compute TVC for High and Low as Units X VC / unit</t>
  </si>
  <si>
    <t xml:space="preserve">6)  The difference between total mixed cost and total </t>
  </si>
  <si>
    <t>variable cost at both the High and Low points should</t>
  </si>
  <si>
    <t>now be the same.   This is your check.</t>
  </si>
  <si>
    <t>Practice</t>
  </si>
  <si>
    <t>1)</t>
  </si>
  <si>
    <t>2)</t>
  </si>
  <si>
    <t>3)</t>
  </si>
  <si>
    <t>Fold here solution below</t>
  </si>
  <si>
    <t>4)</t>
  </si>
  <si>
    <t>5)</t>
  </si>
  <si>
    <t>6)</t>
  </si>
  <si>
    <t>© PracticalAccounting 2010</t>
  </si>
  <si>
    <t>Cost-Volume-Profit Practice Worksheet</t>
  </si>
  <si>
    <t>Adjust Zoom to Fit Screen bottom right</t>
  </si>
  <si>
    <t>Breakeven Graphical View</t>
  </si>
  <si>
    <t xml:space="preserve">Only Change the Yellow Cells </t>
  </si>
  <si>
    <t>More Formulas are at the bottom and will print.</t>
  </si>
  <si>
    <t>Per</t>
  </si>
  <si>
    <t>Units Sold</t>
  </si>
  <si>
    <t>Breakeven</t>
  </si>
  <si>
    <t>Unit</t>
  </si>
  <si>
    <t>/ Produced</t>
  </si>
  <si>
    <t>Point</t>
  </si>
  <si>
    <t>Formulas</t>
  </si>
  <si>
    <t>Number of Units (Volume)</t>
  </si>
  <si>
    <t>(Fixed Cost $ / Cont. Margin $ per Unit)</t>
  </si>
  <si>
    <t>Price per Unit / Total</t>
  </si>
  <si>
    <t>(Price per Unit X Number of Units)</t>
  </si>
  <si>
    <r>
      <t xml:space="preserve">Variable Cost </t>
    </r>
    <r>
      <rPr>
        <sz val="14"/>
        <rFont val="Arial"/>
        <family val="2"/>
      </rPr>
      <t>per Unit / Total</t>
    </r>
  </si>
  <si>
    <t>(Var/ Cost per Unit X Number of Units)</t>
  </si>
  <si>
    <t>(Revenue minus Variable Cost)</t>
  </si>
  <si>
    <t xml:space="preserve">  Contribution Margin Ratio</t>
  </si>
  <si>
    <t>Cont. Margin  /Revenue</t>
  </si>
  <si>
    <t>Total Fixed Cost</t>
  </si>
  <si>
    <t>Constant</t>
  </si>
  <si>
    <t>Profit</t>
  </si>
  <si>
    <t>NA</t>
  </si>
  <si>
    <t>(Cont. Margin minus Fixed Cost)</t>
  </si>
  <si>
    <t xml:space="preserve">Breakeven Point </t>
  </si>
  <si>
    <t>Contribution Margin per Unit</t>
  </si>
  <si>
    <t>Breakeven Point in Units</t>
  </si>
  <si>
    <t>Number of Units</t>
  </si>
  <si>
    <t>Divided by</t>
  </si>
  <si>
    <t>Equals</t>
  </si>
  <si>
    <t>Breakeven Point $ Total Revenue</t>
  </si>
  <si>
    <t>$ Total Revenue</t>
  </si>
  <si>
    <t>Margin of Safety</t>
  </si>
  <si>
    <t>(Total $ Current Revenue</t>
  </si>
  <si>
    <t xml:space="preserve"> - Total $ Revenue at Breakeven )</t>
  </si>
  <si>
    <t>Divided</t>
  </si>
  <si>
    <t>Total $ Current Revenue</t>
  </si>
  <si>
    <t>Minus</t>
  </si>
  <si>
    <t>by</t>
  </si>
  <si>
    <t>Operating Leverage</t>
  </si>
  <si>
    <t>Total Cont. Margin At Units Sold</t>
  </si>
  <si>
    <t>Total Current Operating Profit</t>
  </si>
  <si>
    <t>version 120318</t>
  </si>
  <si>
    <t>© Jeffrey L. Hillard 2009</t>
  </si>
  <si>
    <t>Price per Unit</t>
  </si>
  <si>
    <t>Variable Cost per Unit</t>
  </si>
  <si>
    <t>Breakeven Volume</t>
  </si>
  <si>
    <t>Data Point</t>
  </si>
  <si>
    <t>Total Revenue</t>
  </si>
  <si>
    <t>Total Variable Cost</t>
  </si>
  <si>
    <t>Bridge Breakeven Point Demo</t>
  </si>
  <si>
    <t>You operate an airline with one plane. Your tickets sell for $220 each</t>
  </si>
  <si>
    <t>All else remains the same except</t>
  </si>
  <si>
    <t>You provide a meal and other things that cost $20 per passinger</t>
  </si>
  <si>
    <t>Fuel and Labor costs are $90,000 per flight</t>
  </si>
  <si>
    <t>You increase your price of tickets to $320</t>
  </si>
  <si>
    <t>Fuel and Labor costs are $50,000 per flight</t>
  </si>
  <si>
    <t>How many tickets do you need to sell to break even?</t>
  </si>
  <si>
    <t>Revenue</t>
  </si>
  <si>
    <t>CM Ratio</t>
  </si>
  <si>
    <t>Price, variable cost and fixed cost remain the same</t>
  </si>
  <si>
    <t>All else remains the same except you have 400 passingers</t>
  </si>
  <si>
    <t>You need to make $60,000 profit per flight,</t>
  </si>
  <si>
    <t>You have 400 passingers, What price do you need?</t>
  </si>
  <si>
    <t>How much profit will you make per flight</t>
  </si>
  <si>
    <t xml:space="preserve"> how many passingers do you need?</t>
  </si>
  <si>
    <r>
      <t>Cost Volume Profit</t>
    </r>
    <r>
      <rPr>
        <b/>
        <u/>
        <sz val="14"/>
        <color theme="1"/>
        <rFont val="Arial"/>
        <family val="2"/>
      </rPr>
      <t xml:space="preserve"> Puzzle </t>
    </r>
    <r>
      <rPr>
        <b/>
        <sz val="14"/>
        <color theme="1"/>
        <rFont val="Arial"/>
        <family val="2"/>
      </rPr>
      <t>Practice Worksheet  - Solutions are below the line - Fold and then check your answers</t>
    </r>
  </si>
  <si>
    <t xml:space="preserve">   Copy Each Puzzle to a sheet of paper to gain practice setting it up, then try to solve it.   Refer back to the Answers </t>
  </si>
  <si>
    <t xml:space="preserve">    and Hints if you need them.  Some of these are pretty tricky - Don't get frustrated, treat these as puzzles.  Good Luck.</t>
  </si>
  <si>
    <t>#1  Solve for CM Ratio,</t>
  </si>
  <si>
    <t># 2 Solve for Breakeven</t>
  </si>
  <si>
    <t># 3 Solve for Number of Units</t>
  </si>
  <si>
    <t>#4 Complete the schedule</t>
  </si>
  <si>
    <t>Number of Units and Profit</t>
  </si>
  <si>
    <t>Number of Units and Total Rev.</t>
  </si>
  <si>
    <t>to Make $600 in Profit</t>
  </si>
  <si>
    <t>with limited information</t>
  </si>
  <si>
    <t>Cont. Margin</t>
  </si>
  <si>
    <t>Fold Here - Answers below</t>
  </si>
  <si>
    <t>Hints How To.</t>
  </si>
  <si>
    <t>CM Ratio=Cont. Margin / Rev.</t>
  </si>
  <si>
    <t>Breakeven Units=Fixed / CM per Unit</t>
  </si>
  <si>
    <t>Work from bottom up- Cont Margin =</t>
  </si>
  <si>
    <t>Work from top down, completing it</t>
  </si>
  <si>
    <t># Units = Total Rev./Rev per unit</t>
  </si>
  <si>
    <t>Breakeven $=Fixed / CM Ratio</t>
  </si>
  <si>
    <t>Profit + Fixed Cost.   Then from top</t>
  </si>
  <si>
    <t>as you go.</t>
  </si>
  <si>
    <t>Profit=Cont. Margin - Fixed Cost</t>
  </si>
  <si>
    <t>Complete whole schedule to check</t>
  </si>
  <si>
    <t>down, find CM per Unit, then the Ratio.</t>
  </si>
  <si>
    <t>Total Units = Total CM / CM per Unit.</t>
  </si>
  <si>
    <t>Second Set of Questions</t>
  </si>
  <si>
    <t>#5  Solve for missing items</t>
  </si>
  <si>
    <t># 6 Solve for Breakeven</t>
  </si>
  <si>
    <t># 7 Solve for Number of Units</t>
  </si>
  <si>
    <t>#8 Complete the schedule</t>
  </si>
  <si>
    <t>to Make $1000 in Profit</t>
  </si>
  <si>
    <t xml:space="preserve">Find Variable Cost / unit as Rev </t>
  </si>
  <si>
    <t>CM/Unit = CM Ratio X Rev/Unit</t>
  </si>
  <si>
    <t xml:space="preserve">minus CM.   Then solve for units as </t>
  </si>
  <si>
    <t>as you go. Make Profit equal to zero</t>
  </si>
  <si>
    <t>Total Var Cost. / Total Cont Margin</t>
  </si>
  <si>
    <t>and work up.  Total revenue needed/</t>
  </si>
  <si>
    <t>Then work top down.</t>
  </si>
  <si>
    <t>total units = price per unit.</t>
  </si>
  <si>
    <t>Third Set of Questions</t>
  </si>
  <si>
    <t>#9  Solve for missing items</t>
  </si>
  <si>
    <t># 10 Solve for Breakeven</t>
  </si>
  <si>
    <t># 11 Solve for Number of Units</t>
  </si>
  <si>
    <t>#12 Complete the schedule</t>
  </si>
  <si>
    <t>to Make $2000 in Profit</t>
  </si>
  <si>
    <t>Find Var cost /unit = Rev/unit - CM/unit</t>
  </si>
  <si>
    <t xml:space="preserve">Then solve for units as </t>
  </si>
  <si>
    <t>Total Var Cost. / Variable Cost / Unit</t>
  </si>
  <si>
    <t>© Jeffrey L. Hillard 2010-13</t>
  </si>
  <si>
    <t>Review of Impact of Changes in the Four  Independent Variables</t>
  </si>
  <si>
    <t>Independent If this increases, what will happen to the dependent.</t>
  </si>
  <si>
    <t>Enter your answers here</t>
  </si>
  <si>
    <t>Increase</t>
  </si>
  <si>
    <t>Dependent</t>
  </si>
  <si>
    <t>Price/Unit</t>
  </si>
  <si>
    <t>Variable Cost/ Unit</t>
  </si>
  <si>
    <t>Operating Profit</t>
  </si>
  <si>
    <t>Breakeven Point</t>
  </si>
  <si>
    <t>Check your answers here</t>
  </si>
  <si>
    <t>Independent</t>
  </si>
  <si>
    <t>Change font color to black below</t>
  </si>
  <si>
    <t>No Change</t>
  </si>
  <si>
    <t>Decrease</t>
  </si>
  <si>
    <t>Like a seesaw, companies with low operating</t>
  </si>
  <si>
    <t>leverage (A) have lower swings in profit than</t>
  </si>
  <si>
    <t xml:space="preserve">Low </t>
  </si>
  <si>
    <t>companies (B) with higher operating leverage.</t>
  </si>
  <si>
    <t>Fixed Costs&gt;</t>
  </si>
  <si>
    <t>High Leverage</t>
  </si>
  <si>
    <t>Current Volume</t>
  </si>
  <si>
    <t>High Volume</t>
  </si>
  <si>
    <t>Low Volume</t>
  </si>
  <si>
    <t>Company</t>
  </si>
  <si>
    <t>A</t>
  </si>
  <si>
    <t>B</t>
  </si>
  <si>
    <t>Higher variable cost per unit and lower fixed costs (more labor/less automation) = Low Leverage</t>
  </si>
  <si>
    <t>Lower variable cost per unit and higher fixed costs (less labor/more automation) = High Leverage</t>
  </si>
  <si>
    <t>Compute Operating Leverage</t>
  </si>
  <si>
    <t>Contribution Margin / Operating Income</t>
  </si>
  <si>
    <t>Like a ledge on the outside of a building, the margin of safety</t>
  </si>
  <si>
    <r>
      <t xml:space="preserve">is the </t>
    </r>
    <r>
      <rPr>
        <u/>
        <sz val="18"/>
        <color theme="1"/>
        <rFont val="Calibri"/>
        <family val="2"/>
        <scheme val="minor"/>
      </rPr>
      <t>percentage that your sales can decline</t>
    </r>
    <r>
      <rPr>
        <sz val="18"/>
        <color theme="1"/>
        <rFont val="Calibri"/>
        <family val="2"/>
        <scheme val="minor"/>
      </rPr>
      <t xml:space="preserve"> before you start</t>
    </r>
  </si>
  <si>
    <t>to lose money.</t>
  </si>
  <si>
    <t>Current - Breakeven</t>
  </si>
  <si>
    <t>Operating Income (Profit)</t>
  </si>
  <si>
    <t>© PracticalAccounting 2010-22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</si>
</sst>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&quot;$&quot;###,###"/>
    <numFmt numFmtId="168" formatCode="&quot;$&quot;\ ###,###"/>
    <numFmt numFmtId="169" formatCode="0.00&quot; Times&quot;"/>
    <numFmt numFmtId="170" formatCode="&quot;$&quot;###,###.00"/>
    <numFmt numFmtId="171" formatCode="&quot;$&quot;###,##0"/>
    <numFmt numFmtId="172" formatCode="&quot;$&quot;#,##0;[Red]&quot;$&quot;#,##0"/>
    <numFmt numFmtId="173" formatCode="0.0%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u val="singleAccounting"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u val="singleAccounting"/>
      <sz val="14"/>
      <name val="Arial"/>
      <family val="2"/>
    </font>
    <font>
      <u/>
      <sz val="16"/>
      <name val="Arial"/>
      <family val="2"/>
    </font>
    <font>
      <b/>
      <u/>
      <sz val="16"/>
      <name val="Arial"/>
      <family val="2"/>
    </font>
    <font>
      <i/>
      <u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sz val="14"/>
      <color theme="3" tint="0.39997558519241921"/>
      <name val="Arial"/>
      <family val="2"/>
    </font>
    <font>
      <sz val="14"/>
      <color theme="3" tint="0.39997558519241921"/>
      <name val="Arial"/>
      <family val="2"/>
    </font>
    <font>
      <sz val="16"/>
      <color theme="3" tint="0.39997558519241921"/>
      <name val="Arial"/>
      <family val="2"/>
    </font>
    <font>
      <i/>
      <sz val="12"/>
      <color theme="3" tint="0.3999755851924192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u val="singleAccounting"/>
      <sz val="14"/>
      <color theme="1"/>
      <name val="Arial"/>
      <family val="2"/>
    </font>
    <font>
      <u val="singleAccounting"/>
      <sz val="14"/>
      <color theme="0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i/>
      <sz val="14"/>
      <color theme="1"/>
      <name val="Arial"/>
      <family val="2"/>
    </font>
    <font>
      <i/>
      <sz val="12"/>
      <color rgb="FFFF0000"/>
      <name val="Arial"/>
      <family val="2"/>
    </font>
    <font>
      <u/>
      <sz val="11"/>
      <color theme="1"/>
      <name val="Calibri"/>
      <family val="2"/>
      <scheme val="minor"/>
    </font>
    <font>
      <u/>
      <sz val="16"/>
      <color theme="0"/>
      <name val="Arial"/>
      <family val="2"/>
    </font>
    <font>
      <sz val="16"/>
      <color theme="0"/>
      <name val="Arial"/>
      <family val="2"/>
    </font>
    <font>
      <u val="singleAccounting"/>
      <sz val="16"/>
      <color theme="0"/>
      <name val="Arial"/>
      <family val="2"/>
    </font>
    <font>
      <b/>
      <u/>
      <sz val="14"/>
      <color theme="1"/>
      <name val="Arial"/>
      <family val="2"/>
    </font>
    <font>
      <sz val="11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FF0000"/>
      <name val="Verdana"/>
      <family val="2"/>
    </font>
    <font>
      <b/>
      <sz val="11"/>
      <color theme="1"/>
      <name val="Verdana"/>
      <family val="2"/>
    </font>
    <font>
      <b/>
      <sz val="16"/>
      <color rgb="FF00B050"/>
      <name val="Verdana"/>
      <family val="2"/>
    </font>
    <font>
      <b/>
      <sz val="16"/>
      <color theme="1"/>
      <name val="Verdana"/>
      <family val="2"/>
    </font>
    <font>
      <b/>
      <u/>
      <sz val="16"/>
      <color rgb="FF00B050"/>
      <name val="Verdana"/>
      <family val="2"/>
    </font>
    <font>
      <b/>
      <u/>
      <sz val="11"/>
      <color theme="1"/>
      <name val="Verdana"/>
      <family val="2"/>
    </font>
    <font>
      <b/>
      <sz val="12"/>
      <color theme="1"/>
      <name val="Verdana"/>
      <family val="2"/>
    </font>
    <font>
      <b/>
      <i/>
      <sz val="16"/>
      <color rgb="FF00B050"/>
      <name val="Verdana"/>
      <family val="2"/>
    </font>
    <font>
      <b/>
      <i/>
      <sz val="12"/>
      <color theme="1"/>
      <name val="Verdana"/>
      <family val="2"/>
    </font>
    <font>
      <b/>
      <sz val="12"/>
      <color rgb="FFFF0000"/>
      <name val="Verdana"/>
      <family val="2"/>
    </font>
    <font>
      <b/>
      <sz val="11"/>
      <color rgb="FF00B050"/>
      <name val="Verdana"/>
      <family val="2"/>
    </font>
    <font>
      <b/>
      <u val="doubleAccounting"/>
      <sz val="12"/>
      <color rgb="FFFF0000"/>
      <name val="Verdana"/>
      <family val="2"/>
    </font>
    <font>
      <b/>
      <u val="singleAccounting"/>
      <sz val="12"/>
      <color theme="1"/>
      <name val="Verdana"/>
      <family val="2"/>
    </font>
    <font>
      <b/>
      <sz val="12"/>
      <name val="Verdana"/>
      <family val="2"/>
    </font>
    <font>
      <b/>
      <u val="singleAccounting"/>
      <sz val="12"/>
      <color rgb="FFFF0000"/>
      <name val="Verdana"/>
      <family val="2"/>
    </font>
    <font>
      <b/>
      <sz val="12"/>
      <color rgb="FF00B050"/>
      <name val="Verdana"/>
      <family val="2"/>
    </font>
    <font>
      <b/>
      <u/>
      <sz val="12"/>
      <color rgb="FF00B050"/>
      <name val="Verdana"/>
      <family val="2"/>
    </font>
    <font>
      <b/>
      <sz val="13"/>
      <color rgb="FF00B050"/>
      <name val="Verdana"/>
      <family val="2"/>
    </font>
    <font>
      <sz val="14"/>
      <name val="Verdana"/>
      <family val="2"/>
    </font>
    <font>
      <b/>
      <u/>
      <sz val="32"/>
      <color rgb="FFB71E42"/>
      <name val="Gill Sans MT"/>
      <family val="2"/>
    </font>
    <font>
      <b/>
      <u/>
      <sz val="22"/>
      <color rgb="FFB71E42"/>
      <name val="Gill Sans MT"/>
      <family val="2"/>
    </font>
    <font>
      <b/>
      <sz val="32"/>
      <color rgb="FF000000"/>
      <name val="Gill Sans MT"/>
      <family val="2"/>
    </font>
    <font>
      <sz val="36"/>
      <color rgb="FF000000"/>
      <name val="Gill Sans MT"/>
      <family val="2"/>
    </font>
    <font>
      <sz val="36"/>
      <color theme="4" tint="-0.249977111117893"/>
      <name val="Gill Sans MT"/>
      <family val="2"/>
    </font>
    <font>
      <b/>
      <u/>
      <sz val="36"/>
      <color theme="4" tint="-0.249977111117893"/>
      <name val="Gill Sans MT"/>
      <family val="2"/>
    </font>
    <font>
      <sz val="36"/>
      <color rgb="FF00B050"/>
      <name val="Gill Sans MT"/>
      <family val="2"/>
    </font>
    <font>
      <b/>
      <u/>
      <sz val="40"/>
      <color rgb="FF00B050"/>
      <name val="Gill Sans MT"/>
      <family val="2"/>
    </font>
    <font>
      <u val="double"/>
      <sz val="36"/>
      <color rgb="FF00B050"/>
      <name val="Gill Sans MT"/>
      <family val="2"/>
    </font>
    <font>
      <b/>
      <u val="double"/>
      <sz val="36"/>
      <color rgb="FF00B050"/>
      <name val="Gill Sans MT"/>
      <family val="2"/>
    </font>
    <font>
      <b/>
      <u val="double"/>
      <sz val="36"/>
      <color theme="4" tint="-0.249977111117893"/>
      <name val="Gill Sans MT"/>
      <family val="2"/>
    </font>
    <font>
      <b/>
      <sz val="14"/>
      <name val="Verdana"/>
      <family val="2"/>
    </font>
    <font>
      <b/>
      <sz val="14"/>
      <color theme="3"/>
      <name val="Verdana"/>
      <family val="2"/>
    </font>
    <font>
      <sz val="14"/>
      <color theme="3"/>
      <name val="Verdana"/>
      <family val="2"/>
    </font>
    <font>
      <b/>
      <sz val="14"/>
      <color rgb="FFFF0000"/>
      <name val="Verdana"/>
      <family val="2"/>
    </font>
    <font>
      <sz val="14"/>
      <color rgb="FFFF0000"/>
      <name val="Verdana"/>
      <family val="2"/>
    </font>
    <font>
      <u val="double"/>
      <sz val="14"/>
      <color rgb="FFFF0000"/>
      <name val="Verdana"/>
      <family val="2"/>
    </font>
    <font>
      <b/>
      <sz val="16"/>
      <color theme="3"/>
      <name val="Times New Roman"/>
      <family val="1"/>
    </font>
    <font>
      <sz val="16"/>
      <color theme="3"/>
      <name val="Times New Roman"/>
      <family val="1"/>
    </font>
    <font>
      <sz val="10"/>
      <color theme="3"/>
      <name val="Arial"/>
      <family val="2"/>
    </font>
    <font>
      <u/>
      <sz val="16"/>
      <color theme="3"/>
      <name val="Times New Roman"/>
      <family val="1"/>
    </font>
    <font>
      <b/>
      <u val="double"/>
      <sz val="14"/>
      <name val="Verdana"/>
      <family val="2"/>
    </font>
    <font>
      <b/>
      <i/>
      <sz val="14"/>
      <name val="Verdana"/>
      <family val="2"/>
    </font>
    <font>
      <b/>
      <i/>
      <sz val="14"/>
      <color theme="3"/>
      <name val="Verdana"/>
      <family val="2"/>
    </font>
    <font>
      <b/>
      <i/>
      <sz val="14"/>
      <color rgb="FFFF0000"/>
      <name val="Verdana"/>
      <family val="2"/>
    </font>
    <font>
      <sz val="14"/>
      <color theme="4"/>
      <name val="Verdana"/>
      <family val="2"/>
    </font>
    <font>
      <sz val="16"/>
      <color theme="2"/>
      <name val="Times New Roman"/>
      <family val="1"/>
    </font>
    <font>
      <sz val="8"/>
      <name val="Verdana"/>
      <family val="2"/>
    </font>
    <font>
      <i/>
      <sz val="16"/>
      <color theme="3"/>
      <name val="Times New Roman"/>
      <family val="1"/>
    </font>
    <font>
      <i/>
      <sz val="10"/>
      <color theme="3"/>
      <name val="Arial"/>
      <family val="2"/>
    </font>
    <font>
      <b/>
      <i/>
      <sz val="18"/>
      <name val="Calibri"/>
      <family val="2"/>
      <scheme val="minor"/>
    </font>
    <font>
      <b/>
      <i/>
      <sz val="16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name val="Verdana"/>
      <family val="2"/>
    </font>
    <font>
      <u/>
      <sz val="36"/>
      <name val="Verdana"/>
      <family val="2"/>
    </font>
    <font>
      <sz val="36"/>
      <name val="Verdana"/>
      <family val="2"/>
    </font>
    <font>
      <b/>
      <u/>
      <sz val="20"/>
      <name val="Verdana"/>
      <family val="2"/>
    </font>
    <font>
      <i/>
      <sz val="20"/>
      <name val="Verdana"/>
      <family val="2"/>
    </font>
    <font>
      <b/>
      <sz val="16"/>
      <color theme="3"/>
      <name val="Verdana"/>
      <family val="2"/>
    </font>
    <font>
      <b/>
      <sz val="11"/>
      <color theme="3"/>
      <name val="Verdana"/>
      <family val="2"/>
    </font>
    <font>
      <b/>
      <i/>
      <sz val="16"/>
      <color theme="3"/>
      <name val="Verdana"/>
      <family val="2"/>
    </font>
    <font>
      <b/>
      <sz val="12"/>
      <color theme="3"/>
      <name val="Verdana"/>
      <family val="2"/>
    </font>
    <font>
      <b/>
      <u/>
      <sz val="12"/>
      <color theme="3"/>
      <name val="Verdana"/>
      <family val="2"/>
    </font>
    <font>
      <b/>
      <sz val="13"/>
      <color theme="3"/>
      <name val="Verdana"/>
      <family val="2"/>
    </font>
    <font>
      <i/>
      <u/>
      <sz val="36"/>
      <color theme="3"/>
      <name val="Verdana"/>
      <family val="2"/>
    </font>
    <font>
      <sz val="16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gray0625"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4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/>
      <right/>
      <top/>
      <bottom style="thick">
        <color theme="3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14">
    <xf numFmtId="0" fontId="0" fillId="0" borderId="0" xfId="0"/>
    <xf numFmtId="44" fontId="7" fillId="0" borderId="0" xfId="2" applyFont="1"/>
    <xf numFmtId="44" fontId="5" fillId="0" borderId="0" xfId="2" applyFont="1"/>
    <xf numFmtId="44" fontId="8" fillId="0" borderId="0" xfId="2" applyFont="1" applyAlignment="1">
      <alignment horizontal="center"/>
    </xf>
    <xf numFmtId="164" fontId="5" fillId="0" borderId="0" xfId="1" applyNumberFormat="1" applyFont="1" applyAlignment="1">
      <alignment horizontal="center"/>
    </xf>
    <xf numFmtId="9" fontId="5" fillId="0" borderId="0" xfId="3" applyFont="1"/>
    <xf numFmtId="44" fontId="8" fillId="0" borderId="0" xfId="2" applyFont="1"/>
    <xf numFmtId="44" fontId="5" fillId="0" borderId="0" xfId="2" applyFont="1" applyAlignment="1">
      <alignment horizontal="center"/>
    </xf>
    <xf numFmtId="166" fontId="7" fillId="0" borderId="0" xfId="2" applyNumberFormat="1" applyFont="1"/>
    <xf numFmtId="9" fontId="7" fillId="0" borderId="0" xfId="2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44" fontId="7" fillId="2" borderId="0" xfId="2" applyFont="1" applyFill="1"/>
    <xf numFmtId="44" fontId="9" fillId="0" borderId="0" xfId="2" applyFont="1"/>
    <xf numFmtId="44" fontId="5" fillId="3" borderId="0" xfId="2" applyFont="1" applyFill="1"/>
    <xf numFmtId="44" fontId="10" fillId="0" borderId="0" xfId="2" applyFont="1"/>
    <xf numFmtId="44" fontId="11" fillId="0" borderId="0" xfId="2" applyFont="1"/>
    <xf numFmtId="44" fontId="12" fillId="0" borderId="0" xfId="2" applyFont="1"/>
    <xf numFmtId="44" fontId="12" fillId="0" borderId="0" xfId="2" applyFont="1" applyAlignment="1">
      <alignment horizontal="center"/>
    </xf>
    <xf numFmtId="44" fontId="5" fillId="4" borderId="1" xfId="2" applyFont="1" applyFill="1" applyBorder="1"/>
    <xf numFmtId="44" fontId="12" fillId="0" borderId="0" xfId="2" quotePrefix="1" applyFont="1" applyAlignment="1">
      <alignment horizontal="center"/>
    </xf>
    <xf numFmtId="166" fontId="7" fillId="0" borderId="0" xfId="0" applyNumberFormat="1" applyFont="1"/>
    <xf numFmtId="164" fontId="7" fillId="0" borderId="0" xfId="1" applyNumberFormat="1" applyFont="1"/>
    <xf numFmtId="44" fontId="12" fillId="0" borderId="0" xfId="2" quotePrefix="1" applyFont="1" applyAlignment="1">
      <alignment horizontal="right"/>
    </xf>
    <xf numFmtId="167" fontId="5" fillId="0" borderId="0" xfId="2" applyNumberFormat="1" applyFont="1"/>
    <xf numFmtId="170" fontId="5" fillId="6" borderId="0" xfId="2" applyNumberFormat="1" applyFont="1" applyFill="1"/>
    <xf numFmtId="44" fontId="12" fillId="0" borderId="0" xfId="2" applyFont="1" applyAlignment="1">
      <alignment horizontal="right"/>
    </xf>
    <xf numFmtId="168" fontId="7" fillId="0" borderId="0" xfId="2" applyNumberFormat="1" applyFont="1" applyAlignment="1">
      <alignment horizontal="center"/>
    </xf>
    <xf numFmtId="44" fontId="5" fillId="3" borderId="0" xfId="2" applyFont="1" applyFill="1" applyAlignment="1">
      <alignment wrapText="1"/>
    </xf>
    <xf numFmtId="44" fontId="15" fillId="0" borderId="0" xfId="2" applyFont="1"/>
    <xf numFmtId="0" fontId="5" fillId="0" borderId="0" xfId="2" applyNumberFormat="1" applyFont="1" applyAlignment="1"/>
    <xf numFmtId="171" fontId="5" fillId="0" borderId="0" xfId="2" applyNumberFormat="1" applyFont="1"/>
    <xf numFmtId="172" fontId="5" fillId="0" borderId="0" xfId="2" applyNumberFormat="1" applyFont="1"/>
    <xf numFmtId="44" fontId="12" fillId="0" borderId="0" xfId="2" applyFont="1" applyAlignment="1">
      <alignment horizontal="left"/>
    </xf>
    <xf numFmtId="44" fontId="13" fillId="0" borderId="0" xfId="2" quotePrefix="1" applyFont="1" applyAlignment="1">
      <alignment horizontal="right"/>
    </xf>
    <xf numFmtId="44" fontId="22" fillId="0" borderId="0" xfId="2" applyFont="1" applyAlignment="1">
      <alignment horizontal="center"/>
    </xf>
    <xf numFmtId="9" fontId="23" fillId="0" borderId="0" xfId="3" applyFont="1" applyAlignment="1">
      <alignment horizontal="center"/>
    </xf>
    <xf numFmtId="3" fontId="24" fillId="0" borderId="0" xfId="1" applyNumberFormat="1" applyFont="1" applyAlignment="1">
      <alignment horizontal="center"/>
    </xf>
    <xf numFmtId="44" fontId="25" fillId="0" borderId="0" xfId="2" applyFont="1"/>
    <xf numFmtId="44" fontId="26" fillId="0" borderId="0" xfId="2" applyFont="1"/>
    <xf numFmtId="44" fontId="16" fillId="0" borderId="0" xfId="2" applyFont="1" applyAlignment="1">
      <alignment horizontal="right"/>
    </xf>
    <xf numFmtId="44" fontId="16" fillId="0" borderId="0" xfId="2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" xfId="0" applyFont="1" applyBorder="1" applyAlignment="1">
      <alignment horizontal="center"/>
    </xf>
    <xf numFmtId="0" fontId="30" fillId="0" borderId="0" xfId="0" applyFont="1"/>
    <xf numFmtId="0" fontId="30" fillId="0" borderId="2" xfId="0" applyFont="1" applyBorder="1"/>
    <xf numFmtId="0" fontId="30" fillId="0" borderId="3" xfId="0" applyFont="1" applyBorder="1"/>
    <xf numFmtId="166" fontId="28" fillId="0" borderId="2" xfId="2" applyNumberFormat="1" applyFont="1" applyBorder="1"/>
    <xf numFmtId="166" fontId="28" fillId="0" borderId="0" xfId="2" applyNumberFormat="1" applyFont="1" applyBorder="1"/>
    <xf numFmtId="166" fontId="28" fillId="0" borderId="2" xfId="0" applyNumberFormat="1" applyFont="1" applyBorder="1"/>
    <xf numFmtId="166" fontId="28" fillId="0" borderId="3" xfId="0" applyNumberFormat="1" applyFont="1" applyBorder="1"/>
    <xf numFmtId="166" fontId="31" fillId="0" borderId="2" xfId="0" applyNumberFormat="1" applyFont="1" applyBorder="1"/>
    <xf numFmtId="166" fontId="31" fillId="0" borderId="0" xfId="0" applyNumberFormat="1" applyFont="1"/>
    <xf numFmtId="166" fontId="31" fillId="0" borderId="3" xfId="0" applyNumberFormat="1" applyFont="1" applyBorder="1"/>
    <xf numFmtId="166" fontId="28" fillId="0" borderId="4" xfId="0" applyNumberFormat="1" applyFont="1" applyBorder="1"/>
    <xf numFmtId="166" fontId="28" fillId="0" borderId="5" xfId="0" applyNumberFormat="1" applyFont="1" applyBorder="1"/>
    <xf numFmtId="166" fontId="28" fillId="0" borderId="0" xfId="0" applyNumberFormat="1" applyFont="1"/>
    <xf numFmtId="166" fontId="28" fillId="0" borderId="6" xfId="0" applyNumberFormat="1" applyFont="1" applyBorder="1"/>
    <xf numFmtId="0" fontId="32" fillId="0" borderId="0" xfId="0" applyFont="1"/>
    <xf numFmtId="0" fontId="32" fillId="7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166" fontId="34" fillId="0" borderId="0" xfId="2" applyNumberFormat="1" applyFont="1"/>
    <xf numFmtId="166" fontId="35" fillId="0" borderId="0" xfId="2" applyNumberFormat="1" applyFont="1"/>
    <xf numFmtId="166" fontId="36" fillId="0" borderId="0" xfId="2" applyNumberFormat="1" applyFont="1"/>
    <xf numFmtId="166" fontId="37" fillId="0" borderId="0" xfId="2" applyNumberFormat="1" applyFont="1"/>
    <xf numFmtId="166" fontId="17" fillId="0" borderId="0" xfId="2" applyNumberFormat="1" applyFont="1"/>
    <xf numFmtId="166" fontId="34" fillId="0" borderId="0" xfId="0" applyNumberFormat="1" applyFont="1"/>
    <xf numFmtId="166" fontId="35" fillId="0" borderId="0" xfId="0" applyNumberFormat="1" applyFont="1"/>
    <xf numFmtId="9" fontId="35" fillId="0" borderId="0" xfId="3" applyFont="1"/>
    <xf numFmtId="0" fontId="34" fillId="0" borderId="13" xfId="0" applyFont="1" applyBorder="1"/>
    <xf numFmtId="9" fontId="34" fillId="0" borderId="0" xfId="3" applyFont="1"/>
    <xf numFmtId="0" fontId="38" fillId="0" borderId="0" xfId="0" applyFont="1"/>
    <xf numFmtId="0" fontId="39" fillId="0" borderId="0" xfId="0" applyFont="1"/>
    <xf numFmtId="0" fontId="34" fillId="7" borderId="0" xfId="0" applyFont="1" applyFill="1"/>
    <xf numFmtId="166" fontId="35" fillId="6" borderId="0" xfId="0" applyNumberFormat="1" applyFont="1" applyFill="1"/>
    <xf numFmtId="0" fontId="40" fillId="0" borderId="0" xfId="0" applyFont="1"/>
    <xf numFmtId="44" fontId="41" fillId="0" borderId="0" xfId="2" applyFont="1" applyAlignment="1">
      <alignment horizontal="center"/>
    </xf>
    <xf numFmtId="3" fontId="5" fillId="5" borderId="14" xfId="1" applyNumberFormat="1" applyFont="1" applyFill="1" applyBorder="1" applyAlignment="1">
      <alignment horizontal="right"/>
    </xf>
    <xf numFmtId="170" fontId="5" fillId="8" borderId="14" xfId="2" applyNumberFormat="1" applyFont="1" applyFill="1" applyBorder="1"/>
    <xf numFmtId="167" fontId="5" fillId="8" borderId="14" xfId="2" applyNumberFormat="1" applyFont="1" applyFill="1" applyBorder="1"/>
    <xf numFmtId="0" fontId="19" fillId="6" borderId="0" xfId="0" applyFont="1" applyFill="1"/>
    <xf numFmtId="0" fontId="14" fillId="6" borderId="0" xfId="0" applyFont="1" applyFill="1"/>
    <xf numFmtId="0" fontId="18" fillId="9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20" fillId="6" borderId="0" xfId="0" applyFont="1" applyFill="1"/>
    <xf numFmtId="0" fontId="20" fillId="6" borderId="16" xfId="0" applyFont="1" applyFill="1" applyBorder="1"/>
    <xf numFmtId="0" fontId="18" fillId="6" borderId="19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44" fillId="6" borderId="0" xfId="0" applyFont="1" applyFill="1"/>
    <xf numFmtId="0" fontId="44" fillId="6" borderId="15" xfId="0" applyFont="1" applyFill="1" applyBorder="1"/>
    <xf numFmtId="0" fontId="21" fillId="0" borderId="0" xfId="7" applyFont="1"/>
    <xf numFmtId="0" fontId="3" fillId="0" borderId="0" xfId="7"/>
    <xf numFmtId="0" fontId="42" fillId="0" borderId="0" xfId="7" applyFont="1" applyAlignment="1">
      <alignment horizontal="center"/>
    </xf>
    <xf numFmtId="0" fontId="3" fillId="8" borderId="0" xfId="7" applyFill="1"/>
    <xf numFmtId="0" fontId="48" fillId="0" borderId="0" xfId="0" applyFont="1"/>
    <xf numFmtId="0" fontId="49" fillId="0" borderId="30" xfId="7" applyFont="1" applyBorder="1"/>
    <xf numFmtId="0" fontId="3" fillId="0" borderId="34" xfId="7" applyBorder="1"/>
    <xf numFmtId="0" fontId="3" fillId="0" borderId="31" xfId="7" applyBorder="1"/>
    <xf numFmtId="0" fontId="3" fillId="0" borderId="37" xfId="7" applyBorder="1" applyAlignment="1">
      <alignment horizontal="center"/>
    </xf>
    <xf numFmtId="0" fontId="3" fillId="0" borderId="0" xfId="7" applyAlignment="1">
      <alignment horizontal="center"/>
    </xf>
    <xf numFmtId="0" fontId="3" fillId="0" borderId="35" xfId="7" applyBorder="1" applyAlignment="1">
      <alignment horizontal="center"/>
    </xf>
    <xf numFmtId="0" fontId="42" fillId="0" borderId="38" xfId="7" applyFont="1" applyBorder="1" applyAlignment="1">
      <alignment horizontal="center" wrapText="1"/>
    </xf>
    <xf numFmtId="0" fontId="42" fillId="0" borderId="29" xfId="7" applyFont="1" applyBorder="1" applyAlignment="1">
      <alignment horizontal="center" wrapText="1"/>
    </xf>
    <xf numFmtId="0" fontId="42" fillId="0" borderId="36" xfId="7" applyFont="1" applyBorder="1" applyAlignment="1">
      <alignment horizontal="center" wrapText="1"/>
    </xf>
    <xf numFmtId="0" fontId="3" fillId="0" borderId="32" xfId="7" applyBorder="1"/>
    <xf numFmtId="0" fontId="3" fillId="0" borderId="39" xfId="7" applyBorder="1" applyAlignment="1">
      <alignment horizontal="center"/>
    </xf>
    <xf numFmtId="0" fontId="3" fillId="0" borderId="33" xfId="7" applyBorder="1"/>
    <xf numFmtId="0" fontId="50" fillId="0" borderId="0" xfId="7" applyFont="1"/>
    <xf numFmtId="0" fontId="51" fillId="0" borderId="30" xfId="7" applyFont="1" applyBorder="1"/>
    <xf numFmtId="0" fontId="50" fillId="0" borderId="34" xfId="7" applyFont="1" applyBorder="1"/>
    <xf numFmtId="0" fontId="50" fillId="0" borderId="31" xfId="7" applyFont="1" applyBorder="1"/>
    <xf numFmtId="0" fontId="50" fillId="0" borderId="37" xfId="7" applyFont="1" applyBorder="1" applyAlignment="1">
      <alignment horizontal="center"/>
    </xf>
    <xf numFmtId="0" fontId="50" fillId="0" borderId="0" xfId="7" applyFont="1" applyAlignment="1">
      <alignment horizontal="center"/>
    </xf>
    <xf numFmtId="0" fontId="50" fillId="0" borderId="35" xfId="7" applyFont="1" applyBorder="1" applyAlignment="1">
      <alignment horizontal="center"/>
    </xf>
    <xf numFmtId="0" fontId="52" fillId="0" borderId="38" xfId="7" applyFont="1" applyBorder="1" applyAlignment="1">
      <alignment horizontal="center" wrapText="1"/>
    </xf>
    <xf numFmtId="0" fontId="52" fillId="0" borderId="29" xfId="7" applyFont="1" applyBorder="1" applyAlignment="1">
      <alignment horizontal="center" wrapText="1"/>
    </xf>
    <xf numFmtId="0" fontId="52" fillId="0" borderId="36" xfId="7" applyFont="1" applyBorder="1" applyAlignment="1">
      <alignment horizontal="center" wrapText="1"/>
    </xf>
    <xf numFmtId="0" fontId="50" fillId="0" borderId="32" xfId="7" applyFont="1" applyBorder="1"/>
    <xf numFmtId="0" fontId="47" fillId="6" borderId="39" xfId="7" applyFont="1" applyFill="1" applyBorder="1" applyAlignment="1">
      <alignment horizontal="center"/>
    </xf>
    <xf numFmtId="0" fontId="50" fillId="0" borderId="33" xfId="7" applyFont="1" applyBorder="1"/>
    <xf numFmtId="0" fontId="53" fillId="0" borderId="0" xfId="7" applyFont="1" applyAlignment="1">
      <alignment horizontal="left"/>
    </xf>
    <xf numFmtId="0" fontId="54" fillId="0" borderId="0" xfId="0" applyFont="1"/>
    <xf numFmtId="0" fontId="54" fillId="0" borderId="0" xfId="7" applyFont="1"/>
    <xf numFmtId="0" fontId="61" fillId="8" borderId="40" xfId="9" applyFont="1" applyFill="1" applyBorder="1" applyAlignment="1">
      <alignment horizontal="center" vertical="center"/>
    </xf>
    <xf numFmtId="0" fontId="21" fillId="0" borderId="40" xfId="9" applyFont="1" applyBorder="1" applyAlignment="1">
      <alignment vertical="center"/>
    </xf>
    <xf numFmtId="0" fontId="55" fillId="0" borderId="40" xfId="9" applyFont="1" applyBorder="1" applyAlignment="1">
      <alignment horizontal="center" vertical="center"/>
    </xf>
    <xf numFmtId="0" fontId="58" fillId="0" borderId="40" xfId="9" applyFont="1" applyBorder="1" applyAlignment="1">
      <alignment horizontal="center" vertical="center"/>
    </xf>
    <xf numFmtId="0" fontId="57" fillId="0" borderId="40" xfId="9" applyFont="1" applyBorder="1" applyAlignment="1">
      <alignment horizontal="center" vertical="center"/>
    </xf>
    <xf numFmtId="0" fontId="56" fillId="0" borderId="40" xfId="9" applyFont="1" applyBorder="1" applyAlignment="1">
      <alignment horizontal="center" vertical="center"/>
    </xf>
    <xf numFmtId="0" fontId="59" fillId="0" borderId="40" xfId="9" applyFont="1" applyBorder="1" applyAlignment="1">
      <alignment vertical="center"/>
    </xf>
    <xf numFmtId="0" fontId="60" fillId="0" borderId="40" xfId="9" applyFont="1" applyBorder="1" applyAlignment="1">
      <alignment horizontal="right" vertical="center"/>
    </xf>
    <xf numFmtId="0" fontId="61" fillId="0" borderId="40" xfId="9" applyFont="1" applyBorder="1" applyAlignment="1">
      <alignment vertical="center"/>
    </xf>
    <xf numFmtId="0" fontId="62" fillId="0" borderId="40" xfId="9" applyFont="1" applyBorder="1" applyAlignment="1">
      <alignment horizontal="right" vertical="center"/>
    </xf>
    <xf numFmtId="0" fontId="63" fillId="0" borderId="40" xfId="9" applyFont="1" applyBorder="1" applyAlignment="1">
      <alignment horizontal="center" vertical="center"/>
    </xf>
    <xf numFmtId="0" fontId="64" fillId="0" borderId="40" xfId="9" applyFont="1" applyBorder="1" applyAlignment="1">
      <alignment vertical="center"/>
    </xf>
    <xf numFmtId="0" fontId="65" fillId="0" borderId="40" xfId="9" applyFont="1" applyBorder="1" applyAlignment="1">
      <alignment horizontal="right" vertical="center"/>
    </xf>
    <xf numFmtId="0" fontId="66" fillId="8" borderId="40" xfId="9" applyFont="1" applyFill="1" applyBorder="1" applyAlignment="1">
      <alignment horizontal="center" vertical="center"/>
    </xf>
    <xf numFmtId="164" fontId="66" fillId="8" borderId="40" xfId="1" applyNumberFormat="1" applyFont="1" applyFill="1" applyBorder="1" applyAlignment="1">
      <alignment horizontal="center" vertical="center"/>
    </xf>
    <xf numFmtId="164" fontId="66" fillId="8" borderId="40" xfId="9" applyNumberFormat="1" applyFont="1" applyFill="1" applyBorder="1" applyAlignment="1">
      <alignment horizontal="center" vertical="center"/>
    </xf>
    <xf numFmtId="44" fontId="67" fillId="0" borderId="40" xfId="9" applyNumberFormat="1" applyFont="1" applyBorder="1" applyAlignment="1">
      <alignment vertical="center" wrapText="1"/>
    </xf>
    <xf numFmtId="166" fontId="64" fillId="8" borderId="40" xfId="9" applyNumberFormat="1" applyFont="1" applyFill="1" applyBorder="1" applyAlignment="1">
      <alignment vertical="center"/>
    </xf>
    <xf numFmtId="44" fontId="64" fillId="8" borderId="40" xfId="9" applyNumberFormat="1" applyFont="1" applyFill="1" applyBorder="1" applyAlignment="1">
      <alignment vertical="center"/>
    </xf>
    <xf numFmtId="166" fontId="67" fillId="0" borderId="40" xfId="9" applyNumberFormat="1" applyFont="1" applyBorder="1" applyAlignment="1">
      <alignment vertical="center"/>
    </xf>
    <xf numFmtId="0" fontId="68" fillId="0" borderId="40" xfId="9" applyFont="1" applyBorder="1" applyAlignment="1">
      <alignment horizontal="right" vertical="center"/>
    </xf>
    <xf numFmtId="44" fontId="67" fillId="0" borderId="40" xfId="9" applyNumberFormat="1" applyFont="1" applyBorder="1" applyAlignment="1">
      <alignment vertical="center"/>
    </xf>
    <xf numFmtId="0" fontId="73" fillId="0" borderId="40" xfId="9" applyFont="1" applyBorder="1" applyAlignment="1">
      <alignment horizontal="right" vertical="center"/>
    </xf>
    <xf numFmtId="0" fontId="74" fillId="0" borderId="40" xfId="9" applyFont="1" applyBorder="1" applyAlignment="1">
      <alignment horizontal="right" vertical="center"/>
    </xf>
    <xf numFmtId="44" fontId="69" fillId="0" borderId="40" xfId="9" applyNumberFormat="1" applyFont="1" applyBorder="1" applyAlignment="1">
      <alignment vertical="center" wrapText="1"/>
    </xf>
    <xf numFmtId="166" fontId="70" fillId="8" borderId="40" xfId="9" applyNumberFormat="1" applyFont="1" applyFill="1" applyBorder="1" applyAlignment="1">
      <alignment vertical="center"/>
    </xf>
    <xf numFmtId="44" fontId="70" fillId="8" borderId="40" xfId="9" applyNumberFormat="1" applyFont="1" applyFill="1" applyBorder="1" applyAlignment="1">
      <alignment vertical="center"/>
    </xf>
    <xf numFmtId="166" fontId="69" fillId="0" borderId="40" xfId="9" applyNumberFormat="1" applyFont="1" applyBorder="1" applyAlignment="1">
      <alignment vertical="center"/>
    </xf>
    <xf numFmtId="173" fontId="67" fillId="0" borderId="40" xfId="10" applyNumberFormat="1" applyFont="1" applyBorder="1" applyAlignment="1">
      <alignment vertical="center"/>
    </xf>
    <xf numFmtId="173" fontId="64" fillId="0" borderId="40" xfId="10" applyNumberFormat="1" applyFont="1" applyBorder="1" applyAlignment="1">
      <alignment vertical="center"/>
    </xf>
    <xf numFmtId="166" fontId="71" fillId="8" borderId="40" xfId="9" applyNumberFormat="1" applyFont="1" applyFill="1" applyBorder="1" applyAlignment="1">
      <alignment vertical="center"/>
    </xf>
    <xf numFmtId="44" fontId="72" fillId="0" borderId="40" xfId="9" applyNumberFormat="1" applyFont="1" applyBorder="1" applyAlignment="1">
      <alignment vertical="center"/>
    </xf>
    <xf numFmtId="166" fontId="72" fillId="0" borderId="40" xfId="9" applyNumberFormat="1" applyFont="1" applyBorder="1" applyAlignment="1">
      <alignment vertical="center"/>
    </xf>
    <xf numFmtId="44" fontId="69" fillId="0" borderId="40" xfId="9" applyNumberFormat="1" applyFont="1" applyBorder="1" applyAlignment="1">
      <alignment vertical="center"/>
    </xf>
    <xf numFmtId="0" fontId="75" fillId="0" borderId="40" xfId="9" applyFont="1" applyBorder="1" applyAlignment="1">
      <alignment horizontal="right" vertical="center"/>
    </xf>
    <xf numFmtId="0" fontId="2" fillId="0" borderId="0" xfId="9"/>
    <xf numFmtId="0" fontId="2" fillId="0" borderId="0" xfId="9" applyAlignment="1">
      <alignment wrapText="1"/>
    </xf>
    <xf numFmtId="0" fontId="77" fillId="11" borderId="0" xfId="9" applyFont="1" applyFill="1" applyAlignment="1">
      <alignment horizontal="center" vertical="center" readingOrder="1"/>
    </xf>
    <xf numFmtId="0" fontId="79" fillId="11" borderId="27" xfId="9" applyFont="1" applyFill="1" applyBorder="1" applyAlignment="1">
      <alignment horizontal="center" vertical="center" readingOrder="1"/>
    </xf>
    <xf numFmtId="0" fontId="80" fillId="11" borderId="5" xfId="9" applyFont="1" applyFill="1" applyBorder="1" applyAlignment="1">
      <alignment horizontal="center" vertical="center" readingOrder="1"/>
    </xf>
    <xf numFmtId="0" fontId="83" fillId="11" borderId="0" xfId="9" applyFont="1" applyFill="1" applyAlignment="1">
      <alignment horizontal="center" vertical="center" readingOrder="1"/>
    </xf>
    <xf numFmtId="0" fontId="84" fillId="11" borderId="5" xfId="9" applyFont="1" applyFill="1" applyBorder="1" applyAlignment="1">
      <alignment horizontal="center" vertical="center" readingOrder="1"/>
    </xf>
    <xf numFmtId="0" fontId="81" fillId="11" borderId="0" xfId="9" applyFont="1" applyFill="1" applyAlignment="1">
      <alignment horizontal="center" vertical="center" readingOrder="1"/>
    </xf>
    <xf numFmtId="0" fontId="82" fillId="11" borderId="5" xfId="9" applyFont="1" applyFill="1" applyBorder="1" applyAlignment="1">
      <alignment horizontal="center" vertical="center" readingOrder="1"/>
    </xf>
    <xf numFmtId="0" fontId="76" fillId="11" borderId="0" xfId="0" applyFont="1" applyFill="1"/>
    <xf numFmtId="0" fontId="85" fillId="11" borderId="27" xfId="9" applyFont="1" applyFill="1" applyBorder="1" applyAlignment="1">
      <alignment horizontal="center" vertical="center" readingOrder="1"/>
    </xf>
    <xf numFmtId="0" fontId="87" fillId="11" borderId="27" xfId="9" applyFont="1" applyFill="1" applyBorder="1" applyAlignment="1">
      <alignment horizontal="center" vertical="center" readingOrder="1"/>
    </xf>
    <xf numFmtId="0" fontId="88" fillId="11" borderId="0" xfId="0" applyFont="1" applyFill="1"/>
    <xf numFmtId="0" fontId="76" fillId="11" borderId="7" xfId="0" applyFont="1" applyFill="1" applyBorder="1"/>
    <xf numFmtId="0" fontId="76" fillId="11" borderId="0" xfId="0" applyFont="1" applyFill="1" applyAlignment="1">
      <alignment horizontal="right"/>
    </xf>
    <xf numFmtId="0" fontId="76" fillId="11" borderId="11" xfId="0" applyFont="1" applyFill="1" applyBorder="1"/>
    <xf numFmtId="0" fontId="76" fillId="11" borderId="41" xfId="0" applyFont="1" applyFill="1" applyBorder="1"/>
    <xf numFmtId="0" fontId="89" fillId="11" borderId="0" xfId="0" applyFont="1" applyFill="1"/>
    <xf numFmtId="0" fontId="90" fillId="11" borderId="0" xfId="0" applyFont="1" applyFill="1"/>
    <xf numFmtId="0" fontId="90" fillId="11" borderId="0" xfId="0" applyFont="1" applyFill="1" applyAlignment="1">
      <alignment horizontal="right"/>
    </xf>
    <xf numFmtId="0" fontId="91" fillId="11" borderId="0" xfId="0" applyFont="1" applyFill="1"/>
    <xf numFmtId="0" fontId="92" fillId="11" borderId="0" xfId="0" applyFont="1" applyFill="1"/>
    <xf numFmtId="0" fontId="92" fillId="11" borderId="0" xfId="0" applyFont="1" applyFill="1" applyAlignment="1">
      <alignment horizontal="right"/>
    </xf>
    <xf numFmtId="0" fontId="90" fillId="11" borderId="43" xfId="0" applyFont="1" applyFill="1" applyBorder="1"/>
    <xf numFmtId="0" fontId="90" fillId="11" borderId="42" xfId="0" applyFont="1" applyFill="1" applyBorder="1"/>
    <xf numFmtId="0" fontId="90" fillId="11" borderId="44" xfId="0" applyFont="1" applyFill="1" applyBorder="1"/>
    <xf numFmtId="0" fontId="92" fillId="11" borderId="46" xfId="0" applyFont="1" applyFill="1" applyBorder="1"/>
    <xf numFmtId="0" fontId="92" fillId="11" borderId="45" xfId="0" applyFont="1" applyFill="1" applyBorder="1"/>
    <xf numFmtId="0" fontId="92" fillId="11" borderId="47" xfId="0" applyFont="1" applyFill="1" applyBorder="1"/>
    <xf numFmtId="0" fontId="94" fillId="11" borderId="0" xfId="0" applyFont="1" applyFill="1"/>
    <xf numFmtId="0" fontId="95" fillId="11" borderId="0" xfId="0" applyFont="1" applyFill="1" applyAlignment="1">
      <alignment horizontal="center"/>
    </xf>
    <xf numFmtId="0" fontId="95" fillId="11" borderId="0" xfId="0" applyFont="1" applyFill="1"/>
    <xf numFmtId="0" fontId="96" fillId="11" borderId="0" xfId="0" applyFont="1" applyFill="1"/>
    <xf numFmtId="44" fontId="95" fillId="11" borderId="0" xfId="2" applyFont="1" applyFill="1"/>
    <xf numFmtId="166" fontId="95" fillId="11" borderId="0" xfId="2" applyNumberFormat="1" applyFont="1" applyFill="1" applyAlignment="1">
      <alignment horizontal="center"/>
    </xf>
    <xf numFmtId="0" fontId="97" fillId="11" borderId="0" xfId="0" applyFont="1" applyFill="1" applyAlignment="1">
      <alignment horizontal="center"/>
    </xf>
    <xf numFmtId="164" fontId="95" fillId="11" borderId="0" xfId="1" applyNumberFormat="1" applyFont="1" applyFill="1" applyAlignment="1">
      <alignment horizontal="center"/>
    </xf>
    <xf numFmtId="0" fontId="98" fillId="11" borderId="0" xfId="0" applyFont="1" applyFill="1"/>
    <xf numFmtId="0" fontId="99" fillId="11" borderId="0" xfId="0" applyFont="1" applyFill="1"/>
    <xf numFmtId="0" fontId="76" fillId="11" borderId="43" xfId="0" applyFont="1" applyFill="1" applyBorder="1"/>
    <xf numFmtId="0" fontId="102" fillId="11" borderId="0" xfId="0" applyFont="1" applyFill="1"/>
    <xf numFmtId="0" fontId="100" fillId="11" borderId="0" xfId="0" applyFont="1" applyFill="1"/>
    <xf numFmtId="0" fontId="103" fillId="11" borderId="0" xfId="0" applyFont="1" applyFill="1"/>
    <xf numFmtId="0" fontId="97" fillId="11" borderId="0" xfId="0" applyFont="1" applyFill="1"/>
    <xf numFmtId="166" fontId="97" fillId="11" borderId="0" xfId="2" applyNumberFormat="1" applyFont="1" applyFill="1" applyAlignment="1">
      <alignment horizontal="center"/>
    </xf>
    <xf numFmtId="44" fontId="4" fillId="0" borderId="0" xfId="2" applyFont="1"/>
    <xf numFmtId="0" fontId="1" fillId="0" borderId="0" xfId="9" applyFont="1"/>
    <xf numFmtId="0" fontId="104" fillId="11" borderId="0" xfId="0" applyFont="1" applyFill="1"/>
    <xf numFmtId="0" fontId="105" fillId="11" borderId="0" xfId="0" applyFont="1" applyFill="1"/>
    <xf numFmtId="0" fontId="106" fillId="11" borderId="0" xfId="0" applyFont="1" applyFill="1"/>
    <xf numFmtId="0" fontId="105" fillId="11" borderId="0" xfId="0" applyFont="1" applyFill="1" applyAlignment="1">
      <alignment horizontal="right"/>
    </xf>
    <xf numFmtId="0" fontId="49" fillId="0" borderId="40" xfId="9" applyFont="1" applyBorder="1" applyAlignment="1">
      <alignment vertical="center"/>
    </xf>
    <xf numFmtId="0" fontId="107" fillId="11" borderId="0" xfId="0" applyFont="1" applyFill="1"/>
    <xf numFmtId="0" fontId="108" fillId="11" borderId="0" xfId="0" applyFont="1" applyFill="1"/>
    <xf numFmtId="0" fontId="28" fillId="11" borderId="7" xfId="0" applyFont="1" applyFill="1" applyBorder="1" applyAlignment="1">
      <alignment horizontal="center"/>
    </xf>
    <xf numFmtId="0" fontId="28" fillId="11" borderId="8" xfId="0" applyFont="1" applyFill="1" applyBorder="1" applyAlignment="1">
      <alignment horizontal="center"/>
    </xf>
    <xf numFmtId="164" fontId="30" fillId="11" borderId="7" xfId="1" applyNumberFormat="1" applyFont="1" applyFill="1" applyBorder="1"/>
    <xf numFmtId="164" fontId="30" fillId="11" borderId="8" xfId="1" applyNumberFormat="1" applyFont="1" applyFill="1" applyBorder="1"/>
    <xf numFmtId="166" fontId="30" fillId="11" borderId="7" xfId="3" applyNumberFormat="1" applyFont="1" applyFill="1" applyBorder="1"/>
    <xf numFmtId="166" fontId="30" fillId="11" borderId="8" xfId="3" applyNumberFormat="1" applyFont="1" applyFill="1" applyBorder="1"/>
    <xf numFmtId="9" fontId="28" fillId="11" borderId="9" xfId="3" applyFont="1" applyFill="1" applyBorder="1" applyAlignment="1">
      <alignment horizontal="center"/>
    </xf>
    <xf numFmtId="9" fontId="28" fillId="11" borderId="10" xfId="3" applyFont="1" applyFill="1" applyBorder="1" applyAlignment="1">
      <alignment horizontal="center"/>
    </xf>
    <xf numFmtId="0" fontId="28" fillId="11" borderId="11" xfId="0" applyFont="1" applyFill="1" applyBorder="1"/>
    <xf numFmtId="0" fontId="28" fillId="11" borderId="12" xfId="0" applyFont="1" applyFill="1" applyBorder="1" applyAlignment="1">
      <alignment horizontal="right"/>
    </xf>
    <xf numFmtId="43" fontId="107" fillId="11" borderId="0" xfId="1" applyFont="1" applyFill="1" applyAlignment="1">
      <alignment vertical="center"/>
    </xf>
    <xf numFmtId="0" fontId="107" fillId="11" borderId="0" xfId="0" applyFont="1" applyFill="1" applyAlignment="1">
      <alignment horizontal="right"/>
    </xf>
    <xf numFmtId="0" fontId="110" fillId="11" borderId="0" xfId="0" applyFont="1" applyFill="1"/>
    <xf numFmtId="0" fontId="111" fillId="11" borderId="0" xfId="0" applyFont="1" applyFill="1" applyAlignment="1">
      <alignment horizontal="center"/>
    </xf>
    <xf numFmtId="0" fontId="112" fillId="11" borderId="0" xfId="0" applyFont="1" applyFill="1" applyAlignment="1">
      <alignment horizontal="center"/>
    </xf>
    <xf numFmtId="0" fontId="113" fillId="11" borderId="0" xfId="0" applyFont="1" applyFill="1"/>
    <xf numFmtId="0" fontId="115" fillId="0" borderId="40" xfId="9" applyFont="1" applyBorder="1" applyAlignment="1">
      <alignment horizontal="left" vertical="center"/>
    </xf>
    <xf numFmtId="0" fontId="116" fillId="0" borderId="40" xfId="9" applyFont="1" applyBorder="1" applyAlignment="1">
      <alignment vertical="center"/>
    </xf>
    <xf numFmtId="0" fontId="117" fillId="0" borderId="40" xfId="9" applyFont="1" applyBorder="1" applyAlignment="1">
      <alignment horizontal="left" vertical="center"/>
    </xf>
    <xf numFmtId="0" fontId="115" fillId="0" borderId="40" xfId="9" applyFont="1" applyBorder="1" applyAlignment="1">
      <alignment vertical="center"/>
    </xf>
    <xf numFmtId="0" fontId="118" fillId="0" borderId="40" xfId="9" applyFont="1" applyBorder="1" applyAlignment="1">
      <alignment vertical="center"/>
    </xf>
    <xf numFmtId="0" fontId="119" fillId="0" borderId="40" xfId="9" applyFont="1" applyBorder="1" applyAlignment="1">
      <alignment vertical="center"/>
    </xf>
    <xf numFmtId="0" fontId="120" fillId="0" borderId="40" xfId="9" applyFont="1" applyBorder="1" applyAlignment="1">
      <alignment vertical="center"/>
    </xf>
    <xf numFmtId="0" fontId="121" fillId="11" borderId="0" xfId="0" applyFont="1" applyFill="1" applyAlignment="1">
      <alignment horizontal="center"/>
    </xf>
    <xf numFmtId="164" fontId="122" fillId="11" borderId="14" xfId="1" applyNumberFormat="1" applyFont="1" applyFill="1" applyBorder="1" applyAlignment="1">
      <alignment horizontal="center"/>
    </xf>
    <xf numFmtId="166" fontId="122" fillId="11" borderId="14" xfId="0" applyNumberFormat="1" applyFont="1" applyFill="1" applyBorder="1" applyAlignment="1">
      <alignment horizontal="center"/>
    </xf>
    <xf numFmtId="0" fontId="122" fillId="11" borderId="14" xfId="0" applyFont="1" applyFill="1" applyBorder="1" applyAlignment="1">
      <alignment horizontal="center"/>
    </xf>
    <xf numFmtId="44" fontId="122" fillId="11" borderId="14" xfId="2" applyFont="1" applyFill="1" applyBorder="1"/>
    <xf numFmtId="10" fontId="3" fillId="0" borderId="0" xfId="7" applyNumberFormat="1"/>
    <xf numFmtId="0" fontId="5" fillId="6" borderId="0" xfId="0" applyFont="1" applyFill="1"/>
    <xf numFmtId="0" fontId="5" fillId="6" borderId="0" xfId="0" applyFont="1" applyFill="1" applyAlignment="1">
      <alignment horizontal="center"/>
    </xf>
    <xf numFmtId="166" fontId="5" fillId="6" borderId="0" xfId="2" applyNumberFormat="1" applyFont="1" applyFill="1"/>
    <xf numFmtId="0" fontId="5" fillId="6" borderId="0" xfId="0" applyFont="1" applyFill="1" applyAlignment="1">
      <alignment vertical="top"/>
    </xf>
    <xf numFmtId="0" fontId="5" fillId="10" borderId="0" xfId="0" applyFont="1" applyFill="1" applyAlignment="1">
      <alignment horizontal="center"/>
    </xf>
    <xf numFmtId="166" fontId="5" fillId="10" borderId="0" xfId="2" applyNumberFormat="1" applyFont="1" applyFill="1"/>
    <xf numFmtId="0" fontId="5" fillId="6" borderId="15" xfId="0" applyFont="1" applyFill="1" applyBorder="1"/>
    <xf numFmtId="44" fontId="5" fillId="6" borderId="0" xfId="0" applyNumberFormat="1" applyFont="1" applyFill="1"/>
    <xf numFmtId="166" fontId="5" fillId="6" borderId="0" xfId="0" applyNumberFormat="1" applyFont="1" applyFill="1"/>
    <xf numFmtId="166" fontId="5" fillId="9" borderId="0" xfId="0" applyNumberFormat="1" applyFont="1" applyFill="1"/>
    <xf numFmtId="166" fontId="8" fillId="9" borderId="0" xfId="0" quotePrefix="1" applyNumberFormat="1" applyFont="1" applyFill="1" applyAlignment="1">
      <alignment horizontal="center" vertical="top"/>
    </xf>
    <xf numFmtId="166" fontId="5" fillId="6" borderId="0" xfId="2" applyNumberFormat="1" applyFont="1" applyFill="1" applyBorder="1"/>
    <xf numFmtId="166" fontId="5" fillId="6" borderId="15" xfId="0" applyNumberFormat="1" applyFont="1" applyFill="1" applyBorder="1"/>
    <xf numFmtId="0" fontId="5" fillId="6" borderId="17" xfId="0" applyFont="1" applyFill="1" applyBorder="1" applyAlignment="1">
      <alignment horizontal="center"/>
    </xf>
    <xf numFmtId="0" fontId="5" fillId="6" borderId="17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0" xfId="0" applyFont="1" applyFill="1" applyBorder="1"/>
    <xf numFmtId="0" fontId="5" fillId="6" borderId="19" xfId="0" applyFont="1" applyFill="1" applyBorder="1" applyAlignment="1">
      <alignment horizontal="center"/>
    </xf>
    <xf numFmtId="0" fontId="5" fillId="6" borderId="23" xfId="0" applyFont="1" applyFill="1" applyBorder="1"/>
    <xf numFmtId="0" fontId="5" fillId="6" borderId="24" xfId="0" applyFont="1" applyFill="1" applyBorder="1"/>
    <xf numFmtId="0" fontId="5" fillId="6" borderId="25" xfId="0" applyFont="1" applyFill="1" applyBorder="1"/>
    <xf numFmtId="166" fontId="5" fillId="9" borderId="20" xfId="0" applyNumberFormat="1" applyFont="1" applyFill="1" applyBorder="1"/>
    <xf numFmtId="166" fontId="8" fillId="6" borderId="0" xfId="0" applyNumberFormat="1" applyFont="1" applyFill="1"/>
    <xf numFmtId="166" fontId="8" fillId="6" borderId="20" xfId="0" applyNumberFormat="1" applyFont="1" applyFill="1" applyBorder="1"/>
    <xf numFmtId="0" fontId="5" fillId="6" borderId="21" xfId="0" applyFont="1" applyFill="1" applyBorder="1"/>
    <xf numFmtId="166" fontId="5" fillId="6" borderId="15" xfId="2" applyNumberFormat="1" applyFont="1" applyFill="1" applyBorder="1"/>
    <xf numFmtId="166" fontId="5" fillId="6" borderId="22" xfId="0" applyNumberFormat="1" applyFont="1" applyFill="1" applyBorder="1"/>
    <xf numFmtId="164" fontId="5" fillId="6" borderId="19" xfId="1" applyNumberFormat="1" applyFont="1" applyFill="1" applyBorder="1" applyAlignment="1">
      <alignment horizontal="center"/>
    </xf>
    <xf numFmtId="44" fontId="8" fillId="0" borderId="0" xfId="2" quotePrefix="1" applyFont="1" applyAlignment="1">
      <alignment horizontal="center"/>
    </xf>
    <xf numFmtId="0" fontId="5" fillId="0" borderId="0" xfId="1" applyNumberFormat="1" applyFont="1" applyAlignment="1"/>
    <xf numFmtId="164" fontId="9" fillId="0" borderId="0" xfId="1" applyNumberFormat="1" applyFont="1" applyAlignment="1">
      <alignment horizontal="left" wrapText="1"/>
    </xf>
    <xf numFmtId="166" fontId="5" fillId="0" borderId="0" xfId="2" applyNumberFormat="1" applyFont="1" applyAlignment="1">
      <alignment horizontal="center"/>
    </xf>
    <xf numFmtId="167" fontId="7" fillId="0" borderId="0" xfId="2" applyNumberFormat="1" applyFont="1"/>
    <xf numFmtId="165" fontId="7" fillId="0" borderId="0" xfId="2" applyNumberFormat="1" applyFont="1"/>
    <xf numFmtId="10" fontId="1" fillId="0" borderId="0" xfId="3" applyNumberFormat="1" applyFont="1"/>
    <xf numFmtId="0" fontId="7" fillId="0" borderId="0" xfId="0" applyFont="1"/>
    <xf numFmtId="9" fontId="7" fillId="0" borderId="0" xfId="3" applyFont="1"/>
    <xf numFmtId="164" fontId="4" fillId="5" borderId="0" xfId="1" applyNumberFormat="1" applyFont="1" applyFill="1"/>
    <xf numFmtId="0" fontId="43" fillId="10" borderId="0" xfId="0" applyFont="1" applyFill="1" applyAlignment="1">
      <alignment horizontal="center"/>
    </xf>
    <xf numFmtId="166" fontId="44" fillId="10" borderId="0" xfId="0" applyNumberFormat="1" applyFont="1" applyFill="1"/>
    <xf numFmtId="166" fontId="45" fillId="6" borderId="0" xfId="0" quotePrefix="1" applyNumberFormat="1" applyFont="1" applyFill="1" applyAlignment="1">
      <alignment horizontal="center" vertical="top"/>
    </xf>
    <xf numFmtId="166" fontId="44" fillId="10" borderId="0" xfId="2" applyNumberFormat="1" applyFont="1" applyFill="1"/>
    <xf numFmtId="44" fontId="44" fillId="10" borderId="0" xfId="2" applyFont="1" applyFill="1"/>
    <xf numFmtId="166" fontId="45" fillId="10" borderId="0" xfId="2" applyNumberFormat="1" applyFont="1" applyFill="1" applyAlignment="1">
      <alignment vertical="center"/>
    </xf>
    <xf numFmtId="0" fontId="110" fillId="8" borderId="0" xfId="0" applyFont="1" applyFill="1" applyAlignment="1">
      <alignment horizontal="left"/>
    </xf>
    <xf numFmtId="0" fontId="110" fillId="8" borderId="0" xfId="0" applyFont="1" applyFill="1"/>
    <xf numFmtId="0" fontId="110" fillId="12" borderId="0" xfId="0" applyFont="1" applyFill="1" applyAlignment="1">
      <alignment horizontal="left"/>
    </xf>
    <xf numFmtId="0" fontId="110" fillId="12" borderId="0" xfId="0" applyFont="1" applyFill="1"/>
    <xf numFmtId="0" fontId="110" fillId="13" borderId="0" xfId="0" applyFont="1" applyFill="1" applyAlignment="1">
      <alignment horizontal="left"/>
    </xf>
    <xf numFmtId="0" fontId="110" fillId="13" borderId="0" xfId="0" applyFont="1" applyFill="1"/>
    <xf numFmtId="0" fontId="110" fillId="14" borderId="0" xfId="0" applyFont="1" applyFill="1" applyAlignment="1">
      <alignment horizontal="left"/>
    </xf>
    <xf numFmtId="0" fontId="110" fillId="14" borderId="0" xfId="0" applyFont="1" applyFill="1"/>
    <xf numFmtId="0" fontId="110" fillId="15" borderId="0" xfId="0" applyFont="1" applyFill="1" applyAlignment="1">
      <alignment horizontal="left"/>
    </xf>
    <xf numFmtId="0" fontId="110" fillId="15" borderId="0" xfId="0" applyFont="1" applyFill="1"/>
    <xf numFmtId="0" fontId="110" fillId="16" borderId="0" xfId="0" applyFont="1" applyFill="1" applyAlignment="1">
      <alignment horizontal="left"/>
    </xf>
    <xf numFmtId="0" fontId="110" fillId="16" borderId="0" xfId="0" applyFont="1" applyFill="1"/>
    <xf numFmtId="0" fontId="110" fillId="17" borderId="0" xfId="0" applyFont="1" applyFill="1"/>
    <xf numFmtId="0" fontId="114" fillId="17" borderId="0" xfId="0" applyFont="1" applyFill="1" applyAlignment="1">
      <alignment horizontal="center"/>
    </xf>
    <xf numFmtId="168" fontId="24" fillId="0" borderId="0" xfId="2" applyNumberFormat="1" applyFont="1" applyAlignment="1">
      <alignment horizontal="left"/>
    </xf>
    <xf numFmtId="167" fontId="12" fillId="0" borderId="0" xfId="2" applyNumberFormat="1" applyFont="1" applyAlignment="1">
      <alignment horizontal="center"/>
    </xf>
    <xf numFmtId="169" fontId="24" fillId="0" borderId="0" xfId="1" applyNumberFormat="1" applyFont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32" fillId="11" borderId="9" xfId="0" applyFont="1" applyFill="1" applyBorder="1" applyAlignment="1">
      <alignment horizontal="center"/>
    </xf>
    <xf numFmtId="0" fontId="32" fillId="11" borderId="10" xfId="0" applyFont="1" applyFill="1" applyBorder="1" applyAlignment="1">
      <alignment horizontal="center"/>
    </xf>
  </cellXfs>
  <cellStyles count="11">
    <cellStyle name="Comma" xfId="1" builtinId="3"/>
    <cellStyle name="Comma 2" xfId="6" xr:uid="{51BDF573-F85D-4DE4-AFC2-861F8040F632}"/>
    <cellStyle name="Currency" xfId="2" builtinId="4"/>
    <cellStyle name="Currency 2" xfId="5" xr:uid="{79D6BDAE-F963-4D55-A8B8-94F8B9AABD0D}"/>
    <cellStyle name="Normal" xfId="0" builtinId="0"/>
    <cellStyle name="Normal 2" xfId="4" xr:uid="{00000000-0005-0000-0000-000003000000}"/>
    <cellStyle name="Normal 3" xfId="7" xr:uid="{ED0F8977-4B84-4E45-A334-306825688615}"/>
    <cellStyle name="Normal 4" xfId="9" xr:uid="{1B57C013-B45D-459B-A32D-1C0B029A6A26}"/>
    <cellStyle name="Percent" xfId="3" builtinId="5"/>
    <cellStyle name="Percent 2" xfId="8" xr:uid="{52314C53-074B-49C4-B966-A3115F3A74B3}"/>
    <cellStyle name="Percent 3" xfId="10" xr:uid="{8C05F2CE-29AC-4E1D-87FC-69873442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Pizzas Produced and Total Electric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2"/>
          <c:tx>
            <c:v>Month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xVal>
            <c:numRef>
              <c:f>'Splitting Mixed Demo'!$B$8:$B$13</c:f>
              <c:numCache>
                <c:formatCode>_(* #,##0_);_(* \(#,##0\);_(* "-"??_);_(@_)</c:formatCode>
                <c:ptCount val="6"/>
                <c:pt idx="0">
                  <c:v>9500</c:v>
                </c:pt>
                <c:pt idx="1">
                  <c:v>7000</c:v>
                </c:pt>
                <c:pt idx="2">
                  <c:v>9000</c:v>
                </c:pt>
                <c:pt idx="3">
                  <c:v>10000</c:v>
                </c:pt>
                <c:pt idx="4">
                  <c:v>12000</c:v>
                </c:pt>
                <c:pt idx="5">
                  <c:v>8500</c:v>
                </c:pt>
              </c:numCache>
            </c:numRef>
          </c:xVal>
          <c:yVal>
            <c:numRef>
              <c:f>'Splitting Mixed Demo'!$C$8:$C$13</c:f>
              <c:numCache>
                <c:formatCode>_("$"* #,##0_);_("$"* \(#,##0\);_("$"* "-"??_);_(@_)</c:formatCode>
                <c:ptCount val="6"/>
                <c:pt idx="0">
                  <c:v>5400</c:v>
                </c:pt>
                <c:pt idx="1">
                  <c:v>4100</c:v>
                </c:pt>
                <c:pt idx="2">
                  <c:v>5300</c:v>
                </c:pt>
                <c:pt idx="3">
                  <c:v>5300</c:v>
                </c:pt>
                <c:pt idx="4">
                  <c:v>5600</c:v>
                </c:pt>
                <c:pt idx="5">
                  <c:v>5550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D6-4C4A-94A4-15390B08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203768"/>
        <c:axId val="30420573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dk1">
                        <a:tint val="88500"/>
                      </a:schemeClr>
                    </a:solidFill>
                    <a:ln w="9525">
                      <a:solidFill>
                        <a:schemeClr val="dk1">
                          <a:tint val="885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'Splitting Mixed Demo'!$A$8:$A$13</c15:sqref>
                        </c15:formulaRef>
                      </c:ext>
                    </c:extLst>
                    <c:strCache>
                      <c:ptCount val="6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'Splitting Mixed Demo'!$B$8:$B$13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9500</c:v>
                      </c:pt>
                      <c:pt idx="1">
                        <c:v>7000</c:v>
                      </c:pt>
                      <c:pt idx="2">
                        <c:v>9000</c:v>
                      </c:pt>
                      <c:pt idx="3">
                        <c:v>10000</c:v>
                      </c:pt>
                      <c:pt idx="4">
                        <c:v>12000</c:v>
                      </c:pt>
                      <c:pt idx="5">
                        <c:v>8500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0D6-4C4A-94A4-15390B084788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dk1">
                        <a:tint val="55000"/>
                      </a:schemeClr>
                    </a:solidFill>
                    <a:ln w="9525">
                      <a:solidFill>
                        <a:schemeClr val="dk1">
                          <a:tint val="550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'Splitting Mixed Demo'!$A$8:$A$13</c15:sqref>
                        </c15:formulaRef>
                      </c:ext>
                    </c:extLst>
                    <c:strCache>
                      <c:ptCount val="6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'Splitting Mixed Demo'!$C$8:$C$13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6"/>
                      <c:pt idx="0">
                        <c:v>5400</c:v>
                      </c:pt>
                      <c:pt idx="1">
                        <c:v>4100</c:v>
                      </c:pt>
                      <c:pt idx="2">
                        <c:v>5300</c:v>
                      </c:pt>
                      <c:pt idx="3">
                        <c:v>5300</c:v>
                      </c:pt>
                      <c:pt idx="4">
                        <c:v>5600</c:v>
                      </c:pt>
                      <c:pt idx="5">
                        <c:v>5550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0D6-4C4A-94A4-15390B084788}"/>
                  </c:ext>
                </c:extLst>
              </c15:ser>
            </c15:filteredScatterSeries>
          </c:ext>
        </c:extLst>
      </c:scatterChart>
      <c:valAx>
        <c:axId val="3042037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05736"/>
        <c:crossesAt val="0"/>
        <c:crossBetween val="midCat"/>
      </c:valAx>
      <c:valAx>
        <c:axId val="304205736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03768"/>
        <c:crosses val="autoZero"/>
        <c:crossBetween val="midCat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87356608356915"/>
          <c:y val="0.16620931557867191"/>
          <c:w val="0.78778967000382438"/>
          <c:h val="0.57359215092047455"/>
        </c:manualLayout>
      </c:layout>
      <c:lineChart>
        <c:grouping val="standard"/>
        <c:varyColors val="0"/>
        <c:ser>
          <c:idx val="0"/>
          <c:order val="0"/>
          <c:tx>
            <c:strRef>
              <c:f>'cost volume profit Pizza Shop'!$AB$76</c:f>
              <c:strCache>
                <c:ptCount val="1"/>
                <c:pt idx="0">
                  <c:v>Total Revenue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'cost volume profit Pizza Shop'!$AB$75:$ES$75</c:f>
              <c:numCache>
                <c:formatCode>General</c:formatCode>
                <c:ptCount val="122"/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  <c:pt idx="61">
                  <c:v>6100</c:v>
                </c:pt>
                <c:pt idx="62">
                  <c:v>6200</c:v>
                </c:pt>
                <c:pt idx="63">
                  <c:v>6300</c:v>
                </c:pt>
                <c:pt idx="64">
                  <c:v>6400</c:v>
                </c:pt>
                <c:pt idx="65">
                  <c:v>6500</c:v>
                </c:pt>
                <c:pt idx="66">
                  <c:v>6600</c:v>
                </c:pt>
                <c:pt idx="67">
                  <c:v>6700</c:v>
                </c:pt>
                <c:pt idx="68">
                  <c:v>6800</c:v>
                </c:pt>
                <c:pt idx="69">
                  <c:v>6900</c:v>
                </c:pt>
                <c:pt idx="70">
                  <c:v>7000</c:v>
                </c:pt>
                <c:pt idx="71">
                  <c:v>7100</c:v>
                </c:pt>
                <c:pt idx="72">
                  <c:v>7200</c:v>
                </c:pt>
                <c:pt idx="73">
                  <c:v>7300</c:v>
                </c:pt>
                <c:pt idx="74">
                  <c:v>7400</c:v>
                </c:pt>
                <c:pt idx="75">
                  <c:v>7500</c:v>
                </c:pt>
                <c:pt idx="76">
                  <c:v>7600</c:v>
                </c:pt>
                <c:pt idx="77">
                  <c:v>7700</c:v>
                </c:pt>
                <c:pt idx="78">
                  <c:v>7800</c:v>
                </c:pt>
                <c:pt idx="79">
                  <c:v>7900</c:v>
                </c:pt>
                <c:pt idx="80">
                  <c:v>8000</c:v>
                </c:pt>
                <c:pt idx="81">
                  <c:v>8100</c:v>
                </c:pt>
                <c:pt idx="82">
                  <c:v>8200</c:v>
                </c:pt>
                <c:pt idx="83">
                  <c:v>8300</c:v>
                </c:pt>
                <c:pt idx="84">
                  <c:v>8400</c:v>
                </c:pt>
                <c:pt idx="85">
                  <c:v>8500</c:v>
                </c:pt>
                <c:pt idx="86">
                  <c:v>8600</c:v>
                </c:pt>
                <c:pt idx="87">
                  <c:v>8700</c:v>
                </c:pt>
                <c:pt idx="88">
                  <c:v>8800</c:v>
                </c:pt>
                <c:pt idx="89">
                  <c:v>8900</c:v>
                </c:pt>
                <c:pt idx="90">
                  <c:v>9000</c:v>
                </c:pt>
                <c:pt idx="91">
                  <c:v>9100</c:v>
                </c:pt>
                <c:pt idx="92">
                  <c:v>9200</c:v>
                </c:pt>
                <c:pt idx="93">
                  <c:v>9300</c:v>
                </c:pt>
                <c:pt idx="94">
                  <c:v>9400</c:v>
                </c:pt>
                <c:pt idx="95">
                  <c:v>9500</c:v>
                </c:pt>
                <c:pt idx="96">
                  <c:v>9600</c:v>
                </c:pt>
                <c:pt idx="97">
                  <c:v>9700</c:v>
                </c:pt>
                <c:pt idx="98">
                  <c:v>9800</c:v>
                </c:pt>
                <c:pt idx="99">
                  <c:v>9900</c:v>
                </c:pt>
                <c:pt idx="100">
                  <c:v>10000</c:v>
                </c:pt>
                <c:pt idx="101">
                  <c:v>10100</c:v>
                </c:pt>
                <c:pt idx="102">
                  <c:v>10200</c:v>
                </c:pt>
                <c:pt idx="103">
                  <c:v>10300</c:v>
                </c:pt>
                <c:pt idx="104">
                  <c:v>10400</c:v>
                </c:pt>
                <c:pt idx="105">
                  <c:v>10500</c:v>
                </c:pt>
                <c:pt idx="106">
                  <c:v>10600</c:v>
                </c:pt>
                <c:pt idx="107">
                  <c:v>10700</c:v>
                </c:pt>
                <c:pt idx="108">
                  <c:v>10800</c:v>
                </c:pt>
                <c:pt idx="109">
                  <c:v>10900</c:v>
                </c:pt>
                <c:pt idx="110">
                  <c:v>11000</c:v>
                </c:pt>
                <c:pt idx="111">
                  <c:v>11100</c:v>
                </c:pt>
                <c:pt idx="112">
                  <c:v>11200</c:v>
                </c:pt>
                <c:pt idx="113">
                  <c:v>11300</c:v>
                </c:pt>
                <c:pt idx="114">
                  <c:v>11400</c:v>
                </c:pt>
                <c:pt idx="115">
                  <c:v>11500</c:v>
                </c:pt>
                <c:pt idx="116">
                  <c:v>11600</c:v>
                </c:pt>
                <c:pt idx="117">
                  <c:v>11700</c:v>
                </c:pt>
                <c:pt idx="118">
                  <c:v>11800</c:v>
                </c:pt>
                <c:pt idx="119">
                  <c:v>11900</c:v>
                </c:pt>
                <c:pt idx="120">
                  <c:v>12000</c:v>
                </c:pt>
                <c:pt idx="121">
                  <c:v>12100</c:v>
                </c:pt>
              </c:numCache>
            </c:numRef>
          </c:cat>
          <c:val>
            <c:numRef>
              <c:f>'cost volume profit Pizza Shop'!$AC$76:$ES$76</c:f>
              <c:numCache>
                <c:formatCode>General</c:formatCode>
                <c:ptCount val="12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40000</c:v>
                </c:pt>
                <c:pt idx="40">
                  <c:v>41000</c:v>
                </c:pt>
                <c:pt idx="41">
                  <c:v>42000</c:v>
                </c:pt>
                <c:pt idx="42">
                  <c:v>43000</c:v>
                </c:pt>
                <c:pt idx="43">
                  <c:v>44000</c:v>
                </c:pt>
                <c:pt idx="44">
                  <c:v>45000</c:v>
                </c:pt>
                <c:pt idx="45">
                  <c:v>46000</c:v>
                </c:pt>
                <c:pt idx="46">
                  <c:v>47000</c:v>
                </c:pt>
                <c:pt idx="47">
                  <c:v>48000</c:v>
                </c:pt>
                <c:pt idx="48">
                  <c:v>49000</c:v>
                </c:pt>
                <c:pt idx="49">
                  <c:v>50000</c:v>
                </c:pt>
                <c:pt idx="50">
                  <c:v>51000</c:v>
                </c:pt>
                <c:pt idx="51">
                  <c:v>52000</c:v>
                </c:pt>
                <c:pt idx="52">
                  <c:v>53000</c:v>
                </c:pt>
                <c:pt idx="53">
                  <c:v>54000</c:v>
                </c:pt>
                <c:pt idx="54">
                  <c:v>55000</c:v>
                </c:pt>
                <c:pt idx="55">
                  <c:v>56000</c:v>
                </c:pt>
                <c:pt idx="56">
                  <c:v>57000</c:v>
                </c:pt>
                <c:pt idx="57">
                  <c:v>58000</c:v>
                </c:pt>
                <c:pt idx="58">
                  <c:v>59000</c:v>
                </c:pt>
                <c:pt idx="59">
                  <c:v>60000</c:v>
                </c:pt>
                <c:pt idx="60">
                  <c:v>61000</c:v>
                </c:pt>
                <c:pt idx="61">
                  <c:v>62000</c:v>
                </c:pt>
                <c:pt idx="62">
                  <c:v>63000</c:v>
                </c:pt>
                <c:pt idx="63">
                  <c:v>64000</c:v>
                </c:pt>
                <c:pt idx="64">
                  <c:v>65000</c:v>
                </c:pt>
                <c:pt idx="65">
                  <c:v>66000</c:v>
                </c:pt>
                <c:pt idx="66">
                  <c:v>67000</c:v>
                </c:pt>
                <c:pt idx="67">
                  <c:v>68000</c:v>
                </c:pt>
                <c:pt idx="68">
                  <c:v>69000</c:v>
                </c:pt>
                <c:pt idx="69">
                  <c:v>70000</c:v>
                </c:pt>
                <c:pt idx="70">
                  <c:v>71000</c:v>
                </c:pt>
                <c:pt idx="71">
                  <c:v>72000</c:v>
                </c:pt>
                <c:pt idx="72">
                  <c:v>73000</c:v>
                </c:pt>
                <c:pt idx="73">
                  <c:v>74000</c:v>
                </c:pt>
                <c:pt idx="74">
                  <c:v>75000</c:v>
                </c:pt>
                <c:pt idx="75">
                  <c:v>76000</c:v>
                </c:pt>
                <c:pt idx="76">
                  <c:v>77000</c:v>
                </c:pt>
                <c:pt idx="77">
                  <c:v>78000</c:v>
                </c:pt>
                <c:pt idx="78">
                  <c:v>79000</c:v>
                </c:pt>
                <c:pt idx="79">
                  <c:v>80000</c:v>
                </c:pt>
                <c:pt idx="80">
                  <c:v>81000</c:v>
                </c:pt>
                <c:pt idx="81">
                  <c:v>82000</c:v>
                </c:pt>
                <c:pt idx="82">
                  <c:v>83000</c:v>
                </c:pt>
                <c:pt idx="83">
                  <c:v>84000</c:v>
                </c:pt>
                <c:pt idx="84">
                  <c:v>85000</c:v>
                </c:pt>
                <c:pt idx="85">
                  <c:v>86000</c:v>
                </c:pt>
                <c:pt idx="86">
                  <c:v>87000</c:v>
                </c:pt>
                <c:pt idx="87">
                  <c:v>88000</c:v>
                </c:pt>
                <c:pt idx="88">
                  <c:v>89000</c:v>
                </c:pt>
                <c:pt idx="89">
                  <c:v>90000</c:v>
                </c:pt>
                <c:pt idx="90">
                  <c:v>91000</c:v>
                </c:pt>
                <c:pt idx="91">
                  <c:v>92000</c:v>
                </c:pt>
                <c:pt idx="92">
                  <c:v>93000</c:v>
                </c:pt>
                <c:pt idx="93">
                  <c:v>94000</c:v>
                </c:pt>
                <c:pt idx="94">
                  <c:v>95000</c:v>
                </c:pt>
                <c:pt idx="95">
                  <c:v>96000</c:v>
                </c:pt>
                <c:pt idx="96">
                  <c:v>97000</c:v>
                </c:pt>
                <c:pt idx="97">
                  <c:v>98000</c:v>
                </c:pt>
                <c:pt idx="98">
                  <c:v>99000</c:v>
                </c:pt>
                <c:pt idx="99">
                  <c:v>100000</c:v>
                </c:pt>
                <c:pt idx="100">
                  <c:v>101000</c:v>
                </c:pt>
                <c:pt idx="101">
                  <c:v>102000</c:v>
                </c:pt>
                <c:pt idx="102">
                  <c:v>103000</c:v>
                </c:pt>
                <c:pt idx="103">
                  <c:v>104000</c:v>
                </c:pt>
                <c:pt idx="104">
                  <c:v>105000</c:v>
                </c:pt>
                <c:pt idx="105">
                  <c:v>106000</c:v>
                </c:pt>
                <c:pt idx="106">
                  <c:v>107000</c:v>
                </c:pt>
                <c:pt idx="107">
                  <c:v>108000</c:v>
                </c:pt>
                <c:pt idx="108">
                  <c:v>109000</c:v>
                </c:pt>
                <c:pt idx="109">
                  <c:v>110000</c:v>
                </c:pt>
                <c:pt idx="110">
                  <c:v>111000</c:v>
                </c:pt>
                <c:pt idx="111">
                  <c:v>112000</c:v>
                </c:pt>
                <c:pt idx="112">
                  <c:v>113000</c:v>
                </c:pt>
                <c:pt idx="113">
                  <c:v>114000</c:v>
                </c:pt>
                <c:pt idx="114">
                  <c:v>115000</c:v>
                </c:pt>
                <c:pt idx="115">
                  <c:v>116000</c:v>
                </c:pt>
                <c:pt idx="116">
                  <c:v>117000</c:v>
                </c:pt>
                <c:pt idx="117">
                  <c:v>118000</c:v>
                </c:pt>
                <c:pt idx="118">
                  <c:v>119000</c:v>
                </c:pt>
                <c:pt idx="119">
                  <c:v>120000</c:v>
                </c:pt>
                <c:pt idx="120">
                  <c:v>121000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1-45C1-AE0F-9A6468A226B2}"/>
            </c:ext>
          </c:extLst>
        </c:ser>
        <c:ser>
          <c:idx val="1"/>
          <c:order val="1"/>
          <c:tx>
            <c:strRef>
              <c:f>'cost volume profit Pizza Shop'!$AB$77</c:f>
              <c:strCache>
                <c:ptCount val="1"/>
                <c:pt idx="0">
                  <c:v>Total Fixed Cost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'cost volume profit Pizza Shop'!$AB$75:$ES$75</c:f>
              <c:numCache>
                <c:formatCode>General</c:formatCode>
                <c:ptCount val="122"/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  <c:pt idx="61">
                  <c:v>6100</c:v>
                </c:pt>
                <c:pt idx="62">
                  <c:v>6200</c:v>
                </c:pt>
                <c:pt idx="63">
                  <c:v>6300</c:v>
                </c:pt>
                <c:pt idx="64">
                  <c:v>6400</c:v>
                </c:pt>
                <c:pt idx="65">
                  <c:v>6500</c:v>
                </c:pt>
                <c:pt idx="66">
                  <c:v>6600</c:v>
                </c:pt>
                <c:pt idx="67">
                  <c:v>6700</c:v>
                </c:pt>
                <c:pt idx="68">
                  <c:v>6800</c:v>
                </c:pt>
                <c:pt idx="69">
                  <c:v>6900</c:v>
                </c:pt>
                <c:pt idx="70">
                  <c:v>7000</c:v>
                </c:pt>
                <c:pt idx="71">
                  <c:v>7100</c:v>
                </c:pt>
                <c:pt idx="72">
                  <c:v>7200</c:v>
                </c:pt>
                <c:pt idx="73">
                  <c:v>7300</c:v>
                </c:pt>
                <c:pt idx="74">
                  <c:v>7400</c:v>
                </c:pt>
                <c:pt idx="75">
                  <c:v>7500</c:v>
                </c:pt>
                <c:pt idx="76">
                  <c:v>7600</c:v>
                </c:pt>
                <c:pt idx="77">
                  <c:v>7700</c:v>
                </c:pt>
                <c:pt idx="78">
                  <c:v>7800</c:v>
                </c:pt>
                <c:pt idx="79">
                  <c:v>7900</c:v>
                </c:pt>
                <c:pt idx="80">
                  <c:v>8000</c:v>
                </c:pt>
                <c:pt idx="81">
                  <c:v>8100</c:v>
                </c:pt>
                <c:pt idx="82">
                  <c:v>8200</c:v>
                </c:pt>
                <c:pt idx="83">
                  <c:v>8300</c:v>
                </c:pt>
                <c:pt idx="84">
                  <c:v>8400</c:v>
                </c:pt>
                <c:pt idx="85">
                  <c:v>8500</c:v>
                </c:pt>
                <c:pt idx="86">
                  <c:v>8600</c:v>
                </c:pt>
                <c:pt idx="87">
                  <c:v>8700</c:v>
                </c:pt>
                <c:pt idx="88">
                  <c:v>8800</c:v>
                </c:pt>
                <c:pt idx="89">
                  <c:v>8900</c:v>
                </c:pt>
                <c:pt idx="90">
                  <c:v>9000</c:v>
                </c:pt>
                <c:pt idx="91">
                  <c:v>9100</c:v>
                </c:pt>
                <c:pt idx="92">
                  <c:v>9200</c:v>
                </c:pt>
                <c:pt idx="93">
                  <c:v>9300</c:v>
                </c:pt>
                <c:pt idx="94">
                  <c:v>9400</c:v>
                </c:pt>
                <c:pt idx="95">
                  <c:v>9500</c:v>
                </c:pt>
                <c:pt idx="96">
                  <c:v>9600</c:v>
                </c:pt>
                <c:pt idx="97">
                  <c:v>9700</c:v>
                </c:pt>
                <c:pt idx="98">
                  <c:v>9800</c:v>
                </c:pt>
                <c:pt idx="99">
                  <c:v>9900</c:v>
                </c:pt>
                <c:pt idx="100">
                  <c:v>10000</c:v>
                </c:pt>
                <c:pt idx="101">
                  <c:v>10100</c:v>
                </c:pt>
                <c:pt idx="102">
                  <c:v>10200</c:v>
                </c:pt>
                <c:pt idx="103">
                  <c:v>10300</c:v>
                </c:pt>
                <c:pt idx="104">
                  <c:v>10400</c:v>
                </c:pt>
                <c:pt idx="105">
                  <c:v>10500</c:v>
                </c:pt>
                <c:pt idx="106">
                  <c:v>10600</c:v>
                </c:pt>
                <c:pt idx="107">
                  <c:v>10700</c:v>
                </c:pt>
                <c:pt idx="108">
                  <c:v>10800</c:v>
                </c:pt>
                <c:pt idx="109">
                  <c:v>10900</c:v>
                </c:pt>
                <c:pt idx="110">
                  <c:v>11000</c:v>
                </c:pt>
                <c:pt idx="111">
                  <c:v>11100</c:v>
                </c:pt>
                <c:pt idx="112">
                  <c:v>11200</c:v>
                </c:pt>
                <c:pt idx="113">
                  <c:v>11300</c:v>
                </c:pt>
                <c:pt idx="114">
                  <c:v>11400</c:v>
                </c:pt>
                <c:pt idx="115">
                  <c:v>11500</c:v>
                </c:pt>
                <c:pt idx="116">
                  <c:v>11600</c:v>
                </c:pt>
                <c:pt idx="117">
                  <c:v>11700</c:v>
                </c:pt>
                <c:pt idx="118">
                  <c:v>11800</c:v>
                </c:pt>
                <c:pt idx="119">
                  <c:v>11900</c:v>
                </c:pt>
                <c:pt idx="120">
                  <c:v>12000</c:v>
                </c:pt>
                <c:pt idx="121">
                  <c:v>12100</c:v>
                </c:pt>
              </c:numCache>
            </c:numRef>
          </c:cat>
          <c:val>
            <c:numRef>
              <c:f>'cost volume profit Pizza Shop'!$AC$77:$ES$77</c:f>
              <c:numCache>
                <c:formatCode>General</c:formatCode>
                <c:ptCount val="121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  <c:pt idx="12">
                  <c:v>20000</c:v>
                </c:pt>
                <c:pt idx="13">
                  <c:v>20000</c:v>
                </c:pt>
                <c:pt idx="14">
                  <c:v>20000</c:v>
                </c:pt>
                <c:pt idx="15">
                  <c:v>20000</c:v>
                </c:pt>
                <c:pt idx="16">
                  <c:v>20000</c:v>
                </c:pt>
                <c:pt idx="17">
                  <c:v>20000</c:v>
                </c:pt>
                <c:pt idx="18">
                  <c:v>20000</c:v>
                </c:pt>
                <c:pt idx="19">
                  <c:v>20000</c:v>
                </c:pt>
                <c:pt idx="20">
                  <c:v>20000</c:v>
                </c:pt>
                <c:pt idx="21">
                  <c:v>20000</c:v>
                </c:pt>
                <c:pt idx="22">
                  <c:v>20000</c:v>
                </c:pt>
                <c:pt idx="23">
                  <c:v>20000</c:v>
                </c:pt>
                <c:pt idx="24">
                  <c:v>20000</c:v>
                </c:pt>
                <c:pt idx="25">
                  <c:v>20000</c:v>
                </c:pt>
                <c:pt idx="26">
                  <c:v>20000</c:v>
                </c:pt>
                <c:pt idx="27">
                  <c:v>20000</c:v>
                </c:pt>
                <c:pt idx="28">
                  <c:v>20000</c:v>
                </c:pt>
                <c:pt idx="29">
                  <c:v>20000</c:v>
                </c:pt>
                <c:pt idx="30">
                  <c:v>20000</c:v>
                </c:pt>
                <c:pt idx="31">
                  <c:v>20000</c:v>
                </c:pt>
                <c:pt idx="32">
                  <c:v>20000</c:v>
                </c:pt>
                <c:pt idx="33">
                  <c:v>20000</c:v>
                </c:pt>
                <c:pt idx="34">
                  <c:v>20000</c:v>
                </c:pt>
                <c:pt idx="35">
                  <c:v>20000</c:v>
                </c:pt>
                <c:pt idx="36">
                  <c:v>20000</c:v>
                </c:pt>
                <c:pt idx="37">
                  <c:v>20000</c:v>
                </c:pt>
                <c:pt idx="38">
                  <c:v>20000</c:v>
                </c:pt>
                <c:pt idx="39">
                  <c:v>20000</c:v>
                </c:pt>
                <c:pt idx="40">
                  <c:v>20000</c:v>
                </c:pt>
                <c:pt idx="41">
                  <c:v>20000</c:v>
                </c:pt>
                <c:pt idx="42">
                  <c:v>20000</c:v>
                </c:pt>
                <c:pt idx="43">
                  <c:v>20000</c:v>
                </c:pt>
                <c:pt idx="44">
                  <c:v>20000</c:v>
                </c:pt>
                <c:pt idx="45">
                  <c:v>20000</c:v>
                </c:pt>
                <c:pt idx="46">
                  <c:v>20000</c:v>
                </c:pt>
                <c:pt idx="47">
                  <c:v>20000</c:v>
                </c:pt>
                <c:pt idx="48">
                  <c:v>20000</c:v>
                </c:pt>
                <c:pt idx="49">
                  <c:v>20000</c:v>
                </c:pt>
                <c:pt idx="50">
                  <c:v>20000</c:v>
                </c:pt>
                <c:pt idx="51">
                  <c:v>20000</c:v>
                </c:pt>
                <c:pt idx="52">
                  <c:v>20000</c:v>
                </c:pt>
                <c:pt idx="53">
                  <c:v>20000</c:v>
                </c:pt>
                <c:pt idx="54">
                  <c:v>20000</c:v>
                </c:pt>
                <c:pt idx="55">
                  <c:v>20000</c:v>
                </c:pt>
                <c:pt idx="56">
                  <c:v>20000</c:v>
                </c:pt>
                <c:pt idx="57">
                  <c:v>20000</c:v>
                </c:pt>
                <c:pt idx="58">
                  <c:v>20000</c:v>
                </c:pt>
                <c:pt idx="59">
                  <c:v>20000</c:v>
                </c:pt>
                <c:pt idx="60">
                  <c:v>20000</c:v>
                </c:pt>
                <c:pt idx="61">
                  <c:v>20000</c:v>
                </c:pt>
                <c:pt idx="62">
                  <c:v>20000</c:v>
                </c:pt>
                <c:pt idx="63">
                  <c:v>20000</c:v>
                </c:pt>
                <c:pt idx="64">
                  <c:v>20000</c:v>
                </c:pt>
                <c:pt idx="65">
                  <c:v>20000</c:v>
                </c:pt>
                <c:pt idx="66">
                  <c:v>20000</c:v>
                </c:pt>
                <c:pt idx="67">
                  <c:v>20000</c:v>
                </c:pt>
                <c:pt idx="68">
                  <c:v>20000</c:v>
                </c:pt>
                <c:pt idx="69">
                  <c:v>20000</c:v>
                </c:pt>
                <c:pt idx="70">
                  <c:v>20000</c:v>
                </c:pt>
                <c:pt idx="71">
                  <c:v>20000</c:v>
                </c:pt>
                <c:pt idx="72">
                  <c:v>20000</c:v>
                </c:pt>
                <c:pt idx="73">
                  <c:v>20000</c:v>
                </c:pt>
                <c:pt idx="74">
                  <c:v>20000</c:v>
                </c:pt>
                <c:pt idx="75">
                  <c:v>20000</c:v>
                </c:pt>
                <c:pt idx="76">
                  <c:v>20000</c:v>
                </c:pt>
                <c:pt idx="77">
                  <c:v>20000</c:v>
                </c:pt>
                <c:pt idx="78">
                  <c:v>20000</c:v>
                </c:pt>
                <c:pt idx="79">
                  <c:v>20000</c:v>
                </c:pt>
                <c:pt idx="80">
                  <c:v>20000</c:v>
                </c:pt>
                <c:pt idx="81">
                  <c:v>20000</c:v>
                </c:pt>
                <c:pt idx="82">
                  <c:v>20000</c:v>
                </c:pt>
                <c:pt idx="83">
                  <c:v>20000</c:v>
                </c:pt>
                <c:pt idx="84">
                  <c:v>20000</c:v>
                </c:pt>
                <c:pt idx="85">
                  <c:v>20000</c:v>
                </c:pt>
                <c:pt idx="86">
                  <c:v>20000</c:v>
                </c:pt>
                <c:pt idx="87">
                  <c:v>20000</c:v>
                </c:pt>
                <c:pt idx="88">
                  <c:v>20000</c:v>
                </c:pt>
                <c:pt idx="89">
                  <c:v>20000</c:v>
                </c:pt>
                <c:pt idx="90">
                  <c:v>20000</c:v>
                </c:pt>
                <c:pt idx="91">
                  <c:v>20000</c:v>
                </c:pt>
                <c:pt idx="92">
                  <c:v>20000</c:v>
                </c:pt>
                <c:pt idx="93">
                  <c:v>20000</c:v>
                </c:pt>
                <c:pt idx="94">
                  <c:v>20000</c:v>
                </c:pt>
                <c:pt idx="95">
                  <c:v>20000</c:v>
                </c:pt>
                <c:pt idx="96">
                  <c:v>20000</c:v>
                </c:pt>
                <c:pt idx="97">
                  <c:v>20000</c:v>
                </c:pt>
                <c:pt idx="98">
                  <c:v>20000</c:v>
                </c:pt>
                <c:pt idx="99">
                  <c:v>20000</c:v>
                </c:pt>
                <c:pt idx="100">
                  <c:v>20000</c:v>
                </c:pt>
                <c:pt idx="101">
                  <c:v>20000</c:v>
                </c:pt>
                <c:pt idx="102">
                  <c:v>20000</c:v>
                </c:pt>
                <c:pt idx="103">
                  <c:v>20000</c:v>
                </c:pt>
                <c:pt idx="104">
                  <c:v>20000</c:v>
                </c:pt>
                <c:pt idx="105">
                  <c:v>20000</c:v>
                </c:pt>
                <c:pt idx="106">
                  <c:v>20000</c:v>
                </c:pt>
                <c:pt idx="107">
                  <c:v>20000</c:v>
                </c:pt>
                <c:pt idx="108">
                  <c:v>20000</c:v>
                </c:pt>
                <c:pt idx="109">
                  <c:v>20000</c:v>
                </c:pt>
                <c:pt idx="110">
                  <c:v>20000</c:v>
                </c:pt>
                <c:pt idx="111">
                  <c:v>20000</c:v>
                </c:pt>
                <c:pt idx="112">
                  <c:v>20000</c:v>
                </c:pt>
                <c:pt idx="113">
                  <c:v>20000</c:v>
                </c:pt>
                <c:pt idx="114">
                  <c:v>20000</c:v>
                </c:pt>
                <c:pt idx="115">
                  <c:v>20000</c:v>
                </c:pt>
                <c:pt idx="116">
                  <c:v>20000</c:v>
                </c:pt>
                <c:pt idx="117">
                  <c:v>20000</c:v>
                </c:pt>
                <c:pt idx="118">
                  <c:v>20000</c:v>
                </c:pt>
                <c:pt idx="119">
                  <c:v>20000</c:v>
                </c:pt>
                <c:pt idx="120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1-45C1-AE0F-9A6468A226B2}"/>
            </c:ext>
          </c:extLst>
        </c:ser>
        <c:ser>
          <c:idx val="2"/>
          <c:order val="2"/>
          <c:tx>
            <c:strRef>
              <c:f>'cost volume profit Pizza Shop'!$AB$78</c:f>
              <c:strCache>
                <c:ptCount val="1"/>
                <c:pt idx="0">
                  <c:v>Total Cost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numRef>
              <c:f>'cost volume profit Pizza Shop'!$AB$75:$ES$75</c:f>
              <c:numCache>
                <c:formatCode>General</c:formatCode>
                <c:ptCount val="122"/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  <c:pt idx="61">
                  <c:v>6100</c:v>
                </c:pt>
                <c:pt idx="62">
                  <c:v>6200</c:v>
                </c:pt>
                <c:pt idx="63">
                  <c:v>6300</c:v>
                </c:pt>
                <c:pt idx="64">
                  <c:v>6400</c:v>
                </c:pt>
                <c:pt idx="65">
                  <c:v>6500</c:v>
                </c:pt>
                <c:pt idx="66">
                  <c:v>6600</c:v>
                </c:pt>
                <c:pt idx="67">
                  <c:v>6700</c:v>
                </c:pt>
                <c:pt idx="68">
                  <c:v>6800</c:v>
                </c:pt>
                <c:pt idx="69">
                  <c:v>6900</c:v>
                </c:pt>
                <c:pt idx="70">
                  <c:v>7000</c:v>
                </c:pt>
                <c:pt idx="71">
                  <c:v>7100</c:v>
                </c:pt>
                <c:pt idx="72">
                  <c:v>7200</c:v>
                </c:pt>
                <c:pt idx="73">
                  <c:v>7300</c:v>
                </c:pt>
                <c:pt idx="74">
                  <c:v>7400</c:v>
                </c:pt>
                <c:pt idx="75">
                  <c:v>7500</c:v>
                </c:pt>
                <c:pt idx="76">
                  <c:v>7600</c:v>
                </c:pt>
                <c:pt idx="77">
                  <c:v>7700</c:v>
                </c:pt>
                <c:pt idx="78">
                  <c:v>7800</c:v>
                </c:pt>
                <c:pt idx="79">
                  <c:v>7900</c:v>
                </c:pt>
                <c:pt idx="80">
                  <c:v>8000</c:v>
                </c:pt>
                <c:pt idx="81">
                  <c:v>8100</c:v>
                </c:pt>
                <c:pt idx="82">
                  <c:v>8200</c:v>
                </c:pt>
                <c:pt idx="83">
                  <c:v>8300</c:v>
                </c:pt>
                <c:pt idx="84">
                  <c:v>8400</c:v>
                </c:pt>
                <c:pt idx="85">
                  <c:v>8500</c:v>
                </c:pt>
                <c:pt idx="86">
                  <c:v>8600</c:v>
                </c:pt>
                <c:pt idx="87">
                  <c:v>8700</c:v>
                </c:pt>
                <c:pt idx="88">
                  <c:v>8800</c:v>
                </c:pt>
                <c:pt idx="89">
                  <c:v>8900</c:v>
                </c:pt>
                <c:pt idx="90">
                  <c:v>9000</c:v>
                </c:pt>
                <c:pt idx="91">
                  <c:v>9100</c:v>
                </c:pt>
                <c:pt idx="92">
                  <c:v>9200</c:v>
                </c:pt>
                <c:pt idx="93">
                  <c:v>9300</c:v>
                </c:pt>
                <c:pt idx="94">
                  <c:v>9400</c:v>
                </c:pt>
                <c:pt idx="95">
                  <c:v>9500</c:v>
                </c:pt>
                <c:pt idx="96">
                  <c:v>9600</c:v>
                </c:pt>
                <c:pt idx="97">
                  <c:v>9700</c:v>
                </c:pt>
                <c:pt idx="98">
                  <c:v>9800</c:v>
                </c:pt>
                <c:pt idx="99">
                  <c:v>9900</c:v>
                </c:pt>
                <c:pt idx="100">
                  <c:v>10000</c:v>
                </c:pt>
                <c:pt idx="101">
                  <c:v>10100</c:v>
                </c:pt>
                <c:pt idx="102">
                  <c:v>10200</c:v>
                </c:pt>
                <c:pt idx="103">
                  <c:v>10300</c:v>
                </c:pt>
                <c:pt idx="104">
                  <c:v>10400</c:v>
                </c:pt>
                <c:pt idx="105">
                  <c:v>10500</c:v>
                </c:pt>
                <c:pt idx="106">
                  <c:v>10600</c:v>
                </c:pt>
                <c:pt idx="107">
                  <c:v>10700</c:v>
                </c:pt>
                <c:pt idx="108">
                  <c:v>10800</c:v>
                </c:pt>
                <c:pt idx="109">
                  <c:v>10900</c:v>
                </c:pt>
                <c:pt idx="110">
                  <c:v>11000</c:v>
                </c:pt>
                <c:pt idx="111">
                  <c:v>11100</c:v>
                </c:pt>
                <c:pt idx="112">
                  <c:v>11200</c:v>
                </c:pt>
                <c:pt idx="113">
                  <c:v>11300</c:v>
                </c:pt>
                <c:pt idx="114">
                  <c:v>11400</c:v>
                </c:pt>
                <c:pt idx="115">
                  <c:v>11500</c:v>
                </c:pt>
                <c:pt idx="116">
                  <c:v>11600</c:v>
                </c:pt>
                <c:pt idx="117">
                  <c:v>11700</c:v>
                </c:pt>
                <c:pt idx="118">
                  <c:v>11800</c:v>
                </c:pt>
                <c:pt idx="119">
                  <c:v>11900</c:v>
                </c:pt>
                <c:pt idx="120">
                  <c:v>12000</c:v>
                </c:pt>
                <c:pt idx="121">
                  <c:v>12100</c:v>
                </c:pt>
              </c:numCache>
            </c:numRef>
          </c:cat>
          <c:val>
            <c:numRef>
              <c:f>'cost volume profit Pizza Shop'!$AC$78:$ES$78</c:f>
              <c:numCache>
                <c:formatCode>General</c:formatCode>
                <c:ptCount val="121"/>
                <c:pt idx="0">
                  <c:v>20600</c:v>
                </c:pt>
                <c:pt idx="1">
                  <c:v>21200</c:v>
                </c:pt>
                <c:pt idx="2">
                  <c:v>21800</c:v>
                </c:pt>
                <c:pt idx="3">
                  <c:v>22400</c:v>
                </c:pt>
                <c:pt idx="4">
                  <c:v>23000</c:v>
                </c:pt>
                <c:pt idx="5">
                  <c:v>23600</c:v>
                </c:pt>
                <c:pt idx="6">
                  <c:v>24200</c:v>
                </c:pt>
                <c:pt idx="7">
                  <c:v>24800</c:v>
                </c:pt>
                <c:pt idx="8">
                  <c:v>25400</c:v>
                </c:pt>
                <c:pt idx="9">
                  <c:v>26000</c:v>
                </c:pt>
                <c:pt idx="10">
                  <c:v>26600</c:v>
                </c:pt>
                <c:pt idx="11">
                  <c:v>27200</c:v>
                </c:pt>
                <c:pt idx="12">
                  <c:v>27800</c:v>
                </c:pt>
                <c:pt idx="13">
                  <c:v>28400</c:v>
                </c:pt>
                <c:pt idx="14">
                  <c:v>29000</c:v>
                </c:pt>
                <c:pt idx="15">
                  <c:v>29600</c:v>
                </c:pt>
                <c:pt idx="16">
                  <c:v>30200</c:v>
                </c:pt>
                <c:pt idx="17">
                  <c:v>30800</c:v>
                </c:pt>
                <c:pt idx="18">
                  <c:v>31400</c:v>
                </c:pt>
                <c:pt idx="19">
                  <c:v>32000</c:v>
                </c:pt>
                <c:pt idx="20">
                  <c:v>32600</c:v>
                </c:pt>
                <c:pt idx="21">
                  <c:v>33200</c:v>
                </c:pt>
                <c:pt idx="22">
                  <c:v>33800</c:v>
                </c:pt>
                <c:pt idx="23">
                  <c:v>34400</c:v>
                </c:pt>
                <c:pt idx="24">
                  <c:v>35000</c:v>
                </c:pt>
                <c:pt idx="25">
                  <c:v>35600</c:v>
                </c:pt>
                <c:pt idx="26">
                  <c:v>36200</c:v>
                </c:pt>
                <c:pt idx="27">
                  <c:v>36800</c:v>
                </c:pt>
                <c:pt idx="28">
                  <c:v>37400</c:v>
                </c:pt>
                <c:pt idx="29">
                  <c:v>38000</c:v>
                </c:pt>
                <c:pt idx="30">
                  <c:v>38600</c:v>
                </c:pt>
                <c:pt idx="31">
                  <c:v>39200</c:v>
                </c:pt>
                <c:pt idx="32">
                  <c:v>39800</c:v>
                </c:pt>
                <c:pt idx="33">
                  <c:v>40400</c:v>
                </c:pt>
                <c:pt idx="34">
                  <c:v>41000</c:v>
                </c:pt>
                <c:pt idx="35">
                  <c:v>41600</c:v>
                </c:pt>
                <c:pt idx="36">
                  <c:v>42200</c:v>
                </c:pt>
                <c:pt idx="37">
                  <c:v>42800</c:v>
                </c:pt>
                <c:pt idx="38">
                  <c:v>43400</c:v>
                </c:pt>
                <c:pt idx="39">
                  <c:v>44000</c:v>
                </c:pt>
                <c:pt idx="40">
                  <c:v>44600</c:v>
                </c:pt>
                <c:pt idx="41">
                  <c:v>45200</c:v>
                </c:pt>
                <c:pt idx="42">
                  <c:v>45800</c:v>
                </c:pt>
                <c:pt idx="43">
                  <c:v>46400</c:v>
                </c:pt>
                <c:pt idx="44">
                  <c:v>47000</c:v>
                </c:pt>
                <c:pt idx="45">
                  <c:v>47600</c:v>
                </c:pt>
                <c:pt idx="46">
                  <c:v>48200</c:v>
                </c:pt>
                <c:pt idx="47">
                  <c:v>48800</c:v>
                </c:pt>
                <c:pt idx="48">
                  <c:v>49400</c:v>
                </c:pt>
                <c:pt idx="49">
                  <c:v>50000</c:v>
                </c:pt>
                <c:pt idx="50">
                  <c:v>50600</c:v>
                </c:pt>
                <c:pt idx="51">
                  <c:v>51200</c:v>
                </c:pt>
                <c:pt idx="52">
                  <c:v>51800</c:v>
                </c:pt>
                <c:pt idx="53">
                  <c:v>52400</c:v>
                </c:pt>
                <c:pt idx="54">
                  <c:v>53000</c:v>
                </c:pt>
                <c:pt idx="55">
                  <c:v>53600</c:v>
                </c:pt>
                <c:pt idx="56">
                  <c:v>54200</c:v>
                </c:pt>
                <c:pt idx="57">
                  <c:v>54800</c:v>
                </c:pt>
                <c:pt idx="58">
                  <c:v>55400</c:v>
                </c:pt>
                <c:pt idx="59">
                  <c:v>56000</c:v>
                </c:pt>
                <c:pt idx="60">
                  <c:v>56600</c:v>
                </c:pt>
                <c:pt idx="61">
                  <c:v>57200</c:v>
                </c:pt>
                <c:pt idx="62">
                  <c:v>57800</c:v>
                </c:pt>
                <c:pt idx="63">
                  <c:v>58400</c:v>
                </c:pt>
                <c:pt idx="64">
                  <c:v>59000</c:v>
                </c:pt>
                <c:pt idx="65">
                  <c:v>59600</c:v>
                </c:pt>
                <c:pt idx="66">
                  <c:v>60200</c:v>
                </c:pt>
                <c:pt idx="67">
                  <c:v>60800</c:v>
                </c:pt>
                <c:pt idx="68">
                  <c:v>61400</c:v>
                </c:pt>
                <c:pt idx="69">
                  <c:v>62000</c:v>
                </c:pt>
                <c:pt idx="70">
                  <c:v>62600</c:v>
                </c:pt>
                <c:pt idx="71">
                  <c:v>63200</c:v>
                </c:pt>
                <c:pt idx="72">
                  <c:v>63800</c:v>
                </c:pt>
                <c:pt idx="73">
                  <c:v>64400</c:v>
                </c:pt>
                <c:pt idx="74">
                  <c:v>65000</c:v>
                </c:pt>
                <c:pt idx="75">
                  <c:v>65600</c:v>
                </c:pt>
                <c:pt idx="76">
                  <c:v>66200</c:v>
                </c:pt>
                <c:pt idx="77">
                  <c:v>66800</c:v>
                </c:pt>
                <c:pt idx="78">
                  <c:v>67400</c:v>
                </c:pt>
                <c:pt idx="79">
                  <c:v>68000</c:v>
                </c:pt>
                <c:pt idx="80">
                  <c:v>68600</c:v>
                </c:pt>
                <c:pt idx="81">
                  <c:v>69200</c:v>
                </c:pt>
                <c:pt idx="82">
                  <c:v>69800</c:v>
                </c:pt>
                <c:pt idx="83">
                  <c:v>70400</c:v>
                </c:pt>
                <c:pt idx="84">
                  <c:v>71000</c:v>
                </c:pt>
                <c:pt idx="85">
                  <c:v>71600</c:v>
                </c:pt>
                <c:pt idx="86">
                  <c:v>72200</c:v>
                </c:pt>
                <c:pt idx="87">
                  <c:v>72800</c:v>
                </c:pt>
                <c:pt idx="88">
                  <c:v>73400</c:v>
                </c:pt>
                <c:pt idx="89">
                  <c:v>74000</c:v>
                </c:pt>
                <c:pt idx="90">
                  <c:v>74600</c:v>
                </c:pt>
                <c:pt idx="91">
                  <c:v>75200</c:v>
                </c:pt>
                <c:pt idx="92">
                  <c:v>75800</c:v>
                </c:pt>
                <c:pt idx="93">
                  <c:v>76400</c:v>
                </c:pt>
                <c:pt idx="94">
                  <c:v>77000</c:v>
                </c:pt>
                <c:pt idx="95">
                  <c:v>77600</c:v>
                </c:pt>
                <c:pt idx="96">
                  <c:v>78200</c:v>
                </c:pt>
                <c:pt idx="97">
                  <c:v>78800</c:v>
                </c:pt>
                <c:pt idx="98">
                  <c:v>79400</c:v>
                </c:pt>
                <c:pt idx="99">
                  <c:v>80000</c:v>
                </c:pt>
                <c:pt idx="100">
                  <c:v>80600</c:v>
                </c:pt>
                <c:pt idx="101">
                  <c:v>81200</c:v>
                </c:pt>
                <c:pt idx="102">
                  <c:v>81800</c:v>
                </c:pt>
                <c:pt idx="103">
                  <c:v>82400</c:v>
                </c:pt>
                <c:pt idx="104">
                  <c:v>83000</c:v>
                </c:pt>
                <c:pt idx="105">
                  <c:v>83600</c:v>
                </c:pt>
                <c:pt idx="106">
                  <c:v>84200</c:v>
                </c:pt>
                <c:pt idx="107">
                  <c:v>84800</c:v>
                </c:pt>
                <c:pt idx="108">
                  <c:v>85400</c:v>
                </c:pt>
                <c:pt idx="109">
                  <c:v>86000</c:v>
                </c:pt>
                <c:pt idx="110">
                  <c:v>86600</c:v>
                </c:pt>
                <c:pt idx="111">
                  <c:v>87200</c:v>
                </c:pt>
                <c:pt idx="112">
                  <c:v>87800</c:v>
                </c:pt>
                <c:pt idx="113">
                  <c:v>88400</c:v>
                </c:pt>
                <c:pt idx="114">
                  <c:v>89000</c:v>
                </c:pt>
                <c:pt idx="115">
                  <c:v>89600</c:v>
                </c:pt>
                <c:pt idx="116">
                  <c:v>90200</c:v>
                </c:pt>
                <c:pt idx="117">
                  <c:v>90800</c:v>
                </c:pt>
                <c:pt idx="118">
                  <c:v>91400</c:v>
                </c:pt>
                <c:pt idx="119">
                  <c:v>92000</c:v>
                </c:pt>
                <c:pt idx="120">
                  <c:v>92600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E1-45C1-AE0F-9A6468A2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505120"/>
        <c:axId val="1"/>
      </c:lineChart>
      <c:catAx>
        <c:axId val="3905051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cross"/>
        <c:tickLblPos val="nextTo"/>
        <c:txPr>
          <a:bodyPr rot="0" vert="horz"/>
          <a:lstStyle/>
          <a:p>
            <a:pPr>
              <a:defRPr sz="900" baseline="0"/>
            </a:pPr>
            <a:endParaRPr lang="en-US"/>
          </a:p>
        </c:txPr>
        <c:crossAx val="1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505120"/>
        <c:crossesAt val="1"/>
        <c:crossBetween val="midCat"/>
        <c:majorUnit val="10000"/>
        <c:minorUnit val="4000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02298914763313"/>
          <c:y val="1.5513383407719198E-3"/>
          <c:w val="0.71443681241972412"/>
          <c:h val="0.160269966254218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1259759</xdr:colOff>
      <xdr:row>12</xdr:row>
      <xdr:rowOff>184354</xdr:rowOff>
    </xdr:from>
    <xdr:to>
      <xdr:col>4</xdr:col>
      <xdr:colOff>51210</xdr:colOff>
      <xdr:row>16</xdr:row>
      <xdr:rowOff>156496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7769E78-8A5B-494B-8DF5-91DE9F349083}"/>
            </a:ext>
          </a:extLst>
        </xdr:cNvPr>
        <xdr:cNvCxnSpPr/>
      </xdr:nvCxnSpPr>
      <xdr:spPr>
        <a:xfrm flipV="1">
          <a:off x="4363065" y="2908709"/>
          <a:ext cx="737419" cy="914400"/>
        </a:xfrm>
        <a:prstGeom prst="straightConnector1">
          <a:avLst/>
        </a:prstGeom>
        <a:ln w="508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1208549</xdr:colOff>
      <xdr:row>12</xdr:row>
      <xdr:rowOff>184355</xdr:rowOff>
    </xdr:from>
    <xdr:to>
      <xdr:col>4</xdr:col>
      <xdr:colOff>20484</xdr:colOff>
      <xdr:row>17</xdr:row>
      <xdr:rowOff>40967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B3DE98C-8214-41DF-8E11-ABAD622880F7}"/>
            </a:ext>
          </a:extLst>
        </xdr:cNvPr>
        <xdr:cNvCxnSpPr/>
      </xdr:nvCxnSpPr>
      <xdr:spPr>
        <a:xfrm>
          <a:off x="4311855" y="2908710"/>
          <a:ext cx="757903" cy="1003709"/>
        </a:xfrm>
        <a:prstGeom prst="straightConnector1">
          <a:avLst/>
        </a:prstGeom>
        <a:ln w="508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1259759</xdr:colOff>
      <xdr:row>12</xdr:row>
      <xdr:rowOff>184354</xdr:rowOff>
    </xdr:from>
    <xdr:to>
      <xdr:col>4</xdr:col>
      <xdr:colOff>51210</xdr:colOff>
      <xdr:row>16</xdr:row>
      <xdr:rowOff>156496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19F73B1-D9A7-4F1D-A768-93BCDEC372F1}"/>
            </a:ext>
          </a:extLst>
        </xdr:cNvPr>
        <xdr:cNvCxnSpPr/>
      </xdr:nvCxnSpPr>
      <xdr:spPr>
        <a:xfrm flipV="1">
          <a:off x="4455243" y="2857499"/>
          <a:ext cx="737419" cy="914400"/>
        </a:xfrm>
        <a:prstGeom prst="straightConnector1">
          <a:avLst/>
        </a:prstGeom>
        <a:ln w="508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1208549</xdr:colOff>
      <xdr:row>12</xdr:row>
      <xdr:rowOff>184355</xdr:rowOff>
    </xdr:from>
    <xdr:to>
      <xdr:col>4</xdr:col>
      <xdr:colOff>20484</xdr:colOff>
      <xdr:row>17</xdr:row>
      <xdr:rowOff>40967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F4CC018-8F38-4C39-8F86-83A9DF8E8AD0}"/>
            </a:ext>
          </a:extLst>
        </xdr:cNvPr>
        <xdr:cNvCxnSpPr/>
      </xdr:nvCxnSpPr>
      <xdr:spPr>
        <a:xfrm>
          <a:off x="4404033" y="2857500"/>
          <a:ext cx="757903" cy="993467"/>
        </a:xfrm>
        <a:prstGeom prst="straightConnector1">
          <a:avLst/>
        </a:prstGeom>
        <a:ln w="508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</xdr:row>
      <xdr:rowOff>0</xdr:rowOff>
    </xdr:from>
    <xdr:to>
      <xdr:col>20</xdr:col>
      <xdr:colOff>590550</xdr:colOff>
      <xdr:row>5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5C2B15-1384-05DE-600B-6C773C490E04}"/>
            </a:ext>
          </a:extLst>
        </xdr:cNvPr>
        <xdr:cNvCxnSpPr/>
      </xdr:nvCxnSpPr>
      <xdr:spPr>
        <a:xfrm flipV="1">
          <a:off x="9563100" y="457200"/>
          <a:ext cx="2962275" cy="904875"/>
        </a:xfrm>
        <a:prstGeom prst="line">
          <a:avLst/>
        </a:prstGeom>
        <a:ln w="317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666750</xdr:colOff>
      <xdr:row>9</xdr:row>
      <xdr:rowOff>190500</xdr:rowOff>
    </xdr:from>
    <xdr:to>
      <xdr:col>21</xdr:col>
      <xdr:colOff>419100</xdr:colOff>
      <xdr:row>9</xdr:row>
      <xdr:rowOff>219075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3961622-AD44-4F33-99D1-A60494C53170}"/>
            </a:ext>
          </a:extLst>
        </xdr:cNvPr>
        <xdr:cNvCxnSpPr/>
      </xdr:nvCxnSpPr>
      <xdr:spPr>
        <a:xfrm>
          <a:off x="9477375" y="2266950"/>
          <a:ext cx="3486150" cy="28575"/>
        </a:xfrm>
        <a:prstGeom prst="line">
          <a:avLst/>
        </a:prstGeom>
        <a:ln w="317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428625</xdr:colOff>
      <xdr:row>8</xdr:row>
      <xdr:rowOff>133350</xdr:rowOff>
    </xdr:from>
    <xdr:to>
      <xdr:col>23</xdr:col>
      <xdr:colOff>323850</xdr:colOff>
      <xdr:row>8</xdr:row>
      <xdr:rowOff>133350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6B5FAB3-C6A4-489D-BE29-9E2F04BA0CB5}"/>
            </a:ext>
          </a:extLst>
        </xdr:cNvPr>
        <xdr:cNvCxnSpPr/>
      </xdr:nvCxnSpPr>
      <xdr:spPr>
        <a:xfrm>
          <a:off x="12973050" y="1981200"/>
          <a:ext cx="1114425" cy="0"/>
        </a:xfrm>
        <a:prstGeom prst="line">
          <a:avLst/>
        </a:prstGeom>
        <a:ln w="317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17</xdr:row>
      <xdr:rowOff>180975</xdr:rowOff>
    </xdr:from>
    <xdr:to>
      <xdr:col>21</xdr:col>
      <xdr:colOff>57150</xdr:colOff>
      <xdr:row>18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E51C7F6-E8FC-493E-BA6F-7DA72EDF2DB2}"/>
            </a:ext>
          </a:extLst>
        </xdr:cNvPr>
        <xdr:cNvCxnSpPr/>
      </xdr:nvCxnSpPr>
      <xdr:spPr>
        <a:xfrm flipV="1">
          <a:off x="9553575" y="4105275"/>
          <a:ext cx="3048000" cy="47625"/>
        </a:xfrm>
        <a:prstGeom prst="line">
          <a:avLst/>
        </a:prstGeom>
        <a:ln w="317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14</xdr:row>
      <xdr:rowOff>85725</xdr:rowOff>
    </xdr:from>
    <xdr:to>
      <xdr:col>20</xdr:col>
      <xdr:colOff>600075</xdr:colOff>
      <xdr:row>17</xdr:row>
      <xdr:rowOff>180975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1ABD6A32-9372-40F7-9C9C-DD9CC7AEF913}"/>
            </a:ext>
          </a:extLst>
        </xdr:cNvPr>
        <xdr:cNvCxnSpPr/>
      </xdr:nvCxnSpPr>
      <xdr:spPr>
        <a:xfrm flipV="1">
          <a:off x="9544050" y="3324225"/>
          <a:ext cx="2990850" cy="781050"/>
        </a:xfrm>
        <a:prstGeom prst="line">
          <a:avLst/>
        </a:prstGeom>
        <a:ln w="317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2</xdr:row>
      <xdr:rowOff>0</xdr:rowOff>
    </xdr:from>
    <xdr:to>
      <xdr:col>20</xdr:col>
      <xdr:colOff>590550</xdr:colOff>
      <xdr:row>5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13FE2D8-C827-47A9-BA9E-04F409990927}"/>
            </a:ext>
          </a:extLst>
        </xdr:cNvPr>
        <xdr:cNvCxnSpPr/>
      </xdr:nvCxnSpPr>
      <xdr:spPr>
        <a:xfrm flipV="1">
          <a:off x="9563100" y="457200"/>
          <a:ext cx="2962275" cy="904875"/>
        </a:xfrm>
        <a:prstGeom prst="line">
          <a:avLst/>
        </a:prstGeom>
        <a:ln w="317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666750</xdr:colOff>
      <xdr:row>9</xdr:row>
      <xdr:rowOff>190500</xdr:rowOff>
    </xdr:from>
    <xdr:to>
      <xdr:col>21</xdr:col>
      <xdr:colOff>419100</xdr:colOff>
      <xdr:row>9</xdr:row>
      <xdr:rowOff>219075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67BD475-9F94-4CA5-928F-1B60DDFCA3B0}"/>
            </a:ext>
          </a:extLst>
        </xdr:cNvPr>
        <xdr:cNvCxnSpPr/>
      </xdr:nvCxnSpPr>
      <xdr:spPr>
        <a:xfrm>
          <a:off x="9477375" y="2266950"/>
          <a:ext cx="3486150" cy="28575"/>
        </a:xfrm>
        <a:prstGeom prst="line">
          <a:avLst/>
        </a:prstGeom>
        <a:ln w="317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428625</xdr:colOff>
      <xdr:row>8</xdr:row>
      <xdr:rowOff>133350</xdr:rowOff>
    </xdr:from>
    <xdr:to>
      <xdr:col>23</xdr:col>
      <xdr:colOff>323850</xdr:colOff>
      <xdr:row>8</xdr:row>
      <xdr:rowOff>133350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6CB7163-58D8-41A1-9A4B-DDDB2FB46A1E}"/>
            </a:ext>
          </a:extLst>
        </xdr:cNvPr>
        <xdr:cNvCxnSpPr/>
      </xdr:nvCxnSpPr>
      <xdr:spPr>
        <a:xfrm>
          <a:off x="12973050" y="1981200"/>
          <a:ext cx="1114425" cy="0"/>
        </a:xfrm>
        <a:prstGeom prst="line">
          <a:avLst/>
        </a:prstGeom>
        <a:ln w="317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17</xdr:row>
      <xdr:rowOff>180975</xdr:rowOff>
    </xdr:from>
    <xdr:to>
      <xdr:col>21</xdr:col>
      <xdr:colOff>57150</xdr:colOff>
      <xdr:row>18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9F407C3-0EA7-4794-8E13-26A15EE52ED7}"/>
            </a:ext>
          </a:extLst>
        </xdr:cNvPr>
        <xdr:cNvCxnSpPr/>
      </xdr:nvCxnSpPr>
      <xdr:spPr>
        <a:xfrm flipV="1">
          <a:off x="9553575" y="4105275"/>
          <a:ext cx="3048000" cy="47625"/>
        </a:xfrm>
        <a:prstGeom prst="line">
          <a:avLst/>
        </a:prstGeom>
        <a:ln w="317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14</xdr:row>
      <xdr:rowOff>85725</xdr:rowOff>
    </xdr:from>
    <xdr:to>
      <xdr:col>20</xdr:col>
      <xdr:colOff>600075</xdr:colOff>
      <xdr:row>17</xdr:row>
      <xdr:rowOff>180975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6EEC4A3-1172-469D-A971-0D692DA2A51E}"/>
            </a:ext>
          </a:extLst>
        </xdr:cNvPr>
        <xdr:cNvCxnSpPr/>
      </xdr:nvCxnSpPr>
      <xdr:spPr>
        <a:xfrm flipV="1">
          <a:off x="9544050" y="3324225"/>
          <a:ext cx="2990850" cy="781050"/>
        </a:xfrm>
        <a:prstGeom prst="line">
          <a:avLst/>
        </a:prstGeom>
        <a:ln w="317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404812</xdr:colOff>
      <xdr:row>3</xdr:row>
      <xdr:rowOff>147636</xdr:rowOff>
    </xdr:from>
    <xdr:to>
      <xdr:col>10</xdr:col>
      <xdr:colOff>352426</xdr:colOff>
      <xdr:row>16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0418A5-84CF-4BB7-B6EF-C264012C5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5</xdr:row>
      <xdr:rowOff>38101</xdr:rowOff>
    </xdr:from>
    <xdr:to>
      <xdr:col>6</xdr:col>
      <xdr:colOff>571500</xdr:colOff>
      <xdr:row>5</xdr:row>
      <xdr:rowOff>238125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E20936D-1E84-4CE0-9FD9-E6F51573498B}"/>
            </a:ext>
          </a:extLst>
        </xdr:cNvPr>
        <xdr:cNvCxnSpPr/>
      </xdr:nvCxnSpPr>
      <xdr:spPr>
        <a:xfrm flipV="1">
          <a:off x="6934200" y="1066801"/>
          <a:ext cx="0" cy="20002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5</xdr:row>
      <xdr:rowOff>38101</xdr:rowOff>
    </xdr:from>
    <xdr:to>
      <xdr:col>6</xdr:col>
      <xdr:colOff>571500</xdr:colOff>
      <xdr:row>5</xdr:row>
      <xdr:rowOff>238125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4533B518-DA6E-46E7-8A0D-810C3E8D2216}"/>
            </a:ext>
          </a:extLst>
        </xdr:cNvPr>
        <xdr:cNvCxnSpPr/>
      </xdr:nvCxnSpPr>
      <xdr:spPr>
        <a:xfrm flipV="1">
          <a:off x="6934200" y="1066801"/>
          <a:ext cx="0" cy="20002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1514475</xdr:colOff>
      <xdr:row>2</xdr:row>
      <xdr:rowOff>0</xdr:rowOff>
    </xdr:from>
    <xdr:to>
      <xdr:col>13</xdr:col>
      <xdr:colOff>409575</xdr:colOff>
      <xdr:row>18</xdr:row>
      <xdr:rowOff>123825</xdr:rowOff>
    </xdr:to>
    <xdr:graphicFrame macro="">
      <xdr:nvGraphicFramePr>
        <xdr:cNvPr id="2114" name="Chart 1">
          <a:extLst>
            <a:ext uri="{FF2B5EF4-FFF2-40B4-BE49-F238E27FC236}">
              <a16:creationId xmlns:a16="http://schemas.microsoft.com/office/drawing/2014/main" id="{19D07EB0-685A-4501-A2A9-F801CAECF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0.38323</cdr:x>
      <cdr:y>0.89145</cdr:y>
    </cdr:from>
    <cdr:to>
      <cdr:x>0.81437</cdr:x>
      <cdr:y>0.95536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44149" y="3676650"/>
          <a:ext cx="2299701" cy="263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 Units</a:t>
          </a:r>
          <a:r>
            <a:rPr lang="en-US" sz="1200" b="1" baseline="0"/>
            <a:t>  Sold / Produced </a:t>
          </a:r>
          <a:endParaRPr lang="en-US" sz="1200" b="1"/>
        </a:p>
      </cdr:txBody>
    </cdr:sp>
  </cdr:relSizeAnchor>
  <cdr:relSizeAnchor xmlns:cdr="http://schemas.openxmlformats.org/drawingml/2006/chartDrawing">
    <cdr:from>
      <cdr:x>0.03288</cdr:x>
      <cdr:y>0.05134</cdr:y>
    </cdr:from>
    <cdr:to>
      <cdr:x>0.16413</cdr:x>
      <cdr:y>0.11806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1925" y="219077"/>
          <a:ext cx="647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Total $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0</xdr:rowOff>
    </xdr:from>
    <xdr:to>
      <xdr:col>3</xdr:col>
      <xdr:colOff>781050</xdr:colOff>
      <xdr:row>2</xdr:row>
      <xdr:rowOff>238125</xdr:rowOff>
    </xdr:to>
    <xdr:pic>
      <xdr:nvPicPr>
        <xdr:cNvPr id="28878" name="Picture 1" descr="C:\Documents and Settings\jhillard\Local Settings\Temporary Internet Files\Content.IE5\GZFBUH9F\MM900172624[1].gif">
          <a:extLst>
            <a:ext uri="{FF2B5EF4-FFF2-40B4-BE49-F238E27FC236}">
              <a16:creationId xmlns:a16="http://schemas.microsoft.com/office/drawing/2014/main" id="{C0E8EB99-32D6-4D53-87F8-419D2080F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1828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2</xdr:row>
      <xdr:rowOff>57150</xdr:rowOff>
    </xdr:from>
    <xdr:to>
      <xdr:col>3</xdr:col>
      <xdr:colOff>219075</xdr:colOff>
      <xdr:row>3</xdr:row>
      <xdr:rowOff>295275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33EAD53-60EE-4307-9726-BCF471A75037}"/>
            </a:ext>
          </a:extLst>
        </xdr:cNvPr>
        <xdr:cNvCxnSpPr/>
      </xdr:nvCxnSpPr>
      <xdr:spPr>
        <a:xfrm>
          <a:off x="2914650" y="647700"/>
          <a:ext cx="35242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219075</xdr:rowOff>
    </xdr:from>
    <xdr:to>
      <xdr:col>3</xdr:col>
      <xdr:colOff>276225</xdr:colOff>
      <xdr:row>2</xdr:row>
      <xdr:rowOff>219076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1F3E69C-E217-43C7-911D-41DC816463B6}"/>
            </a:ext>
          </a:extLst>
        </xdr:cNvPr>
        <xdr:cNvCxnSpPr/>
      </xdr:nvCxnSpPr>
      <xdr:spPr>
        <a:xfrm flipV="1">
          <a:off x="2619375" y="809625"/>
          <a:ext cx="704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2</xdr:row>
      <xdr:rowOff>0</xdr:rowOff>
    </xdr:from>
    <xdr:to>
      <xdr:col>2</xdr:col>
      <xdr:colOff>704852</xdr:colOff>
      <xdr:row>3</xdr:row>
      <xdr:rowOff>238125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6F54840-C31E-4C15-979F-5A102D180876}"/>
            </a:ext>
          </a:extLst>
        </xdr:cNvPr>
        <xdr:cNvCxnSpPr/>
      </xdr:nvCxnSpPr>
      <xdr:spPr>
        <a:xfrm flipH="1">
          <a:off x="2524125" y="590550"/>
          <a:ext cx="381002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38100</xdr:colOff>
      <xdr:row>23</xdr:row>
      <xdr:rowOff>200025</xdr:rowOff>
    </xdr:to>
    <xdr:pic>
      <xdr:nvPicPr>
        <xdr:cNvPr id="28882" name="Picture 5" descr="C:\Documents and Settings\jhillard\Local Settings\Temporary Internet Files\Content.IE5\LQR92XVK\MC900149802[1].wmf">
          <a:extLst>
            <a:ext uri="{FF2B5EF4-FFF2-40B4-BE49-F238E27FC236}">
              <a16:creationId xmlns:a16="http://schemas.microsoft.com/office/drawing/2014/main" id="{CA06B98D-CB88-481A-9635-A0B737EB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3906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F17"/>
  <sheetViews>
    <sheetView tabSelected="1" zoomScale="80" zoomScaleNormal="80" workbookViewId="0"/>
  </sheetViews>
  <sheetFormatPr defaultColWidth="54.7109375" defaultRowHeight="24.75"/>
  <cols>
    <col min="1" max="1" width="23.140625" style="230" customWidth="1"/>
    <col min="2" max="4" width="54.7109375" style="230"/>
    <col min="5" max="5" width="23.85546875" style="230" customWidth="1"/>
    <col min="6" max="6" width="19" style="230" customWidth="1"/>
    <col min="7" max="16384" width="54.7109375" style="230"/>
  </cols>
  <sheetData>
    <row r="1" spans="1:6" ht="45.75">
      <c r="A1" s="230" t="s">
        <v>0</v>
      </c>
      <c r="C1" s="231" t="s">
        <v>1</v>
      </c>
    </row>
    <row r="2" spans="1:6" ht="45.75">
      <c r="C2" s="232" t="s">
        <v>2</v>
      </c>
    </row>
    <row r="3" spans="1:6" ht="45.75">
      <c r="C3" s="241" t="s">
        <v>3</v>
      </c>
    </row>
    <row r="4" spans="1:6" ht="45.75">
      <c r="C4" s="232"/>
    </row>
    <row r="5" spans="1:6">
      <c r="B5" s="233" t="s">
        <v>4</v>
      </c>
      <c r="C5" s="233"/>
      <c r="D5" s="233" t="s">
        <v>5</v>
      </c>
    </row>
    <row r="6" spans="1:6">
      <c r="B6" s="292" t="s">
        <v>6</v>
      </c>
      <c r="C6" s="293"/>
      <c r="D6" s="293" t="s">
        <v>7</v>
      </c>
      <c r="E6" s="293"/>
      <c r="F6" s="293"/>
    </row>
    <row r="7" spans="1:6">
      <c r="B7" s="294" t="s">
        <v>8</v>
      </c>
      <c r="C7" s="295"/>
      <c r="D7" s="295" t="s">
        <v>9</v>
      </c>
      <c r="E7" s="295"/>
      <c r="F7" s="295"/>
    </row>
    <row r="8" spans="1:6">
      <c r="B8" s="296" t="s">
        <v>10</v>
      </c>
      <c r="C8" s="297"/>
      <c r="D8" s="297" t="s">
        <v>11</v>
      </c>
      <c r="E8" s="297"/>
      <c r="F8" s="297"/>
    </row>
    <row r="9" spans="1:6" ht="21.75" customHeight="1">
      <c r="B9" s="298" t="s">
        <v>12</v>
      </c>
      <c r="C9" s="299"/>
      <c r="D9" s="299" t="s">
        <v>13</v>
      </c>
      <c r="E9" s="299"/>
      <c r="F9" s="299"/>
    </row>
    <row r="10" spans="1:6">
      <c r="B10" s="300" t="s">
        <v>14</v>
      </c>
      <c r="C10" s="301"/>
      <c r="D10" s="301" t="s">
        <v>15</v>
      </c>
      <c r="E10" s="301"/>
      <c r="F10" s="301"/>
    </row>
    <row r="11" spans="1:6">
      <c r="B11" s="302" t="s">
        <v>16</v>
      </c>
      <c r="C11" s="303"/>
      <c r="D11" s="303" t="s">
        <v>17</v>
      </c>
      <c r="E11" s="303"/>
      <c r="F11" s="303"/>
    </row>
    <row r="12" spans="1:6">
      <c r="B12" s="304" t="s">
        <v>18</v>
      </c>
      <c r="C12" s="305"/>
      <c r="D12" s="304" t="s">
        <v>19</v>
      </c>
      <c r="E12" s="304"/>
      <c r="F12" s="304"/>
    </row>
    <row r="14" spans="1:6">
      <c r="C14" s="230" t="s">
        <v>20</v>
      </c>
    </row>
    <row r="17" spans="3:3">
      <c r="C17" s="173" t="s">
        <v>21</v>
      </c>
    </row>
  </sheetData>
  <phoneticPr fontId="6" type="noConversion"/>
  <printOptions horizontalCentered="1" verticalCentered="1"/>
  <pageMargins left="0.7" right="0.7" top="0.75" bottom="0.75" header="0.3" footer="0.3"/>
  <pageSetup scale="50" orientation="landscape" blackAndWhite="1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3F8E-D181-4237-846F-607A288E60E3}">
  <sheetPr>
    <tabColor theme="0" tint="-0.34998626667073579"/>
    <pageSetUpPr fitToPage="1"/>
  </sheetPr>
  <dimension ref="A1:F20"/>
  <sheetViews>
    <sheetView workbookViewId="0">
      <selection activeCell="L12" sqref="L12"/>
    </sheetView>
  </sheetViews>
  <sheetFormatPr defaultColWidth="9.140625" defaultRowHeight="15"/>
  <cols>
    <col min="1" max="1" width="6.28515625" style="97" customWidth="1"/>
    <col min="2" max="2" width="34.28515625" style="97" customWidth="1"/>
    <col min="3" max="6" width="12.7109375" style="97" customWidth="1"/>
    <col min="7" max="16384" width="9.140625" style="97"/>
  </cols>
  <sheetData>
    <row r="1" spans="1:6" ht="26.25">
      <c r="A1" s="126" t="s">
        <v>265</v>
      </c>
    </row>
    <row r="2" spans="1:6" ht="15.75" thickBot="1"/>
    <row r="3" spans="1:6" ht="17.25" customHeight="1" thickTop="1">
      <c r="C3" s="101" t="s">
        <v>266</v>
      </c>
      <c r="D3" s="102"/>
      <c r="E3" s="102"/>
      <c r="F3" s="103"/>
    </row>
    <row r="4" spans="1:6" ht="24" thickBot="1">
      <c r="A4" s="128"/>
      <c r="B4" s="97" t="s">
        <v>267</v>
      </c>
      <c r="C4" s="104" t="s">
        <v>268</v>
      </c>
      <c r="D4" s="105" t="s">
        <v>268</v>
      </c>
      <c r="E4" s="105" t="s">
        <v>268</v>
      </c>
      <c r="F4" s="106" t="s">
        <v>268</v>
      </c>
    </row>
    <row r="5" spans="1:6" ht="31.5" thickTop="1" thickBot="1">
      <c r="B5" s="101" t="s">
        <v>269</v>
      </c>
      <c r="C5" s="107" t="s">
        <v>43</v>
      </c>
      <c r="D5" s="108" t="s">
        <v>270</v>
      </c>
      <c r="E5" s="108" t="s">
        <v>271</v>
      </c>
      <c r="F5" s="109" t="s">
        <v>168</v>
      </c>
    </row>
    <row r="6" spans="1:6" ht="16.5" thickTop="1" thickBot="1">
      <c r="B6" s="110" t="s">
        <v>197</v>
      </c>
      <c r="C6" s="111"/>
      <c r="D6" s="111"/>
      <c r="E6" s="111"/>
      <c r="F6" s="111"/>
    </row>
    <row r="7" spans="1:6" ht="16.5" thickTop="1" thickBot="1">
      <c r="B7" s="110" t="s">
        <v>198</v>
      </c>
      <c r="C7" s="111"/>
      <c r="D7" s="111"/>
      <c r="E7" s="111"/>
      <c r="F7" s="111"/>
    </row>
    <row r="8" spans="1:6" ht="16.5" thickTop="1" thickBot="1">
      <c r="B8" s="110" t="s">
        <v>168</v>
      </c>
      <c r="C8" s="111"/>
      <c r="D8" s="111"/>
      <c r="E8" s="111"/>
      <c r="F8" s="111"/>
    </row>
    <row r="9" spans="1:6" ht="16.5" thickTop="1" thickBot="1">
      <c r="B9" s="110" t="s">
        <v>272</v>
      </c>
      <c r="C9" s="111"/>
      <c r="D9" s="111"/>
      <c r="E9" s="111"/>
      <c r="F9" s="111"/>
    </row>
    <row r="10" spans="1:6" ht="16.5" thickTop="1" thickBot="1">
      <c r="B10" s="112" t="s">
        <v>273</v>
      </c>
      <c r="C10" s="111"/>
      <c r="D10" s="111"/>
      <c r="E10" s="111"/>
      <c r="F10" s="111"/>
    </row>
    <row r="11" spans="1:6" ht="16.5" thickTop="1" thickBot="1">
      <c r="C11" s="105"/>
      <c r="D11" s="105"/>
      <c r="E11" s="105"/>
      <c r="F11" s="105"/>
    </row>
    <row r="12" spans="1:6" ht="15.75" thickTop="1">
      <c r="B12" s="113" t="s">
        <v>274</v>
      </c>
      <c r="C12" s="114" t="s">
        <v>275</v>
      </c>
      <c r="D12" s="115"/>
      <c r="E12" s="115"/>
      <c r="F12" s="116"/>
    </row>
    <row r="13" spans="1:6" ht="15.75" thickBot="1">
      <c r="B13" s="113" t="s">
        <v>276</v>
      </c>
      <c r="C13" s="117" t="s">
        <v>268</v>
      </c>
      <c r="D13" s="118" t="s">
        <v>268</v>
      </c>
      <c r="E13" s="118" t="s">
        <v>268</v>
      </c>
      <c r="F13" s="119" t="s">
        <v>268</v>
      </c>
    </row>
    <row r="14" spans="1:6" ht="31.5" thickTop="1" thickBot="1">
      <c r="B14" s="114" t="s">
        <v>269</v>
      </c>
      <c r="C14" s="120" t="s">
        <v>43</v>
      </c>
      <c r="D14" s="121" t="s">
        <v>270</v>
      </c>
      <c r="E14" s="121" t="s">
        <v>271</v>
      </c>
      <c r="F14" s="122" t="s">
        <v>168</v>
      </c>
    </row>
    <row r="15" spans="1:6" ht="16.5" thickTop="1" thickBot="1">
      <c r="B15" s="123" t="s">
        <v>197</v>
      </c>
      <c r="C15" s="124" t="s">
        <v>268</v>
      </c>
      <c r="D15" s="124" t="s">
        <v>268</v>
      </c>
      <c r="E15" s="124" t="s">
        <v>277</v>
      </c>
      <c r="F15" s="124" t="s">
        <v>277</v>
      </c>
    </row>
    <row r="16" spans="1:6" ht="16.5" thickTop="1" thickBot="1">
      <c r="B16" s="123" t="s">
        <v>198</v>
      </c>
      <c r="C16" s="124" t="s">
        <v>268</v>
      </c>
      <c r="D16" s="124" t="s">
        <v>277</v>
      </c>
      <c r="E16" s="124" t="s">
        <v>268</v>
      </c>
      <c r="F16" s="124" t="s">
        <v>277</v>
      </c>
    </row>
    <row r="17" spans="2:6" ht="16.5" thickTop="1" thickBot="1">
      <c r="B17" s="123" t="s">
        <v>168</v>
      </c>
      <c r="C17" s="124" t="s">
        <v>277</v>
      </c>
      <c r="D17" s="124" t="s">
        <v>277</v>
      </c>
      <c r="E17" s="124" t="s">
        <v>277</v>
      </c>
      <c r="F17" s="124" t="s">
        <v>268</v>
      </c>
    </row>
    <row r="18" spans="2:6" ht="16.5" thickTop="1" thickBot="1">
      <c r="B18" s="123" t="s">
        <v>272</v>
      </c>
      <c r="C18" s="124" t="s">
        <v>268</v>
      </c>
      <c r="D18" s="124" t="s">
        <v>268</v>
      </c>
      <c r="E18" s="124" t="s">
        <v>278</v>
      </c>
      <c r="F18" s="124" t="s">
        <v>278</v>
      </c>
    </row>
    <row r="19" spans="2:6" ht="16.5" thickTop="1" thickBot="1">
      <c r="B19" s="125" t="s">
        <v>273</v>
      </c>
      <c r="C19" s="124" t="s">
        <v>277</v>
      </c>
      <c r="D19" s="124" t="s">
        <v>278</v>
      </c>
      <c r="E19" s="124" t="s">
        <v>268</v>
      </c>
      <c r="F19" s="124" t="s">
        <v>268</v>
      </c>
    </row>
    <row r="20" spans="2:6" ht="15.75" thickTop="1"/>
  </sheetData>
  <pageMargins left="0.25" right="0.25" top="0.75" bottom="0.75" header="0.3" footer="0.3"/>
  <pageSetup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I32"/>
  <sheetViews>
    <sheetView workbookViewId="0">
      <selection activeCell="A2" sqref="A2"/>
    </sheetView>
  </sheetViews>
  <sheetFormatPr defaultColWidth="9.140625" defaultRowHeight="23.25"/>
  <cols>
    <col min="1" max="1" width="20.28515625" style="42" customWidth="1"/>
    <col min="2" max="9" width="12.7109375" style="42" customWidth="1"/>
    <col min="10" max="16384" width="9.140625" style="42"/>
  </cols>
  <sheetData>
    <row r="1" spans="1:9">
      <c r="A1" s="41" t="s">
        <v>188</v>
      </c>
      <c r="E1" s="42" t="s">
        <v>279</v>
      </c>
    </row>
    <row r="2" spans="1:9">
      <c r="E2" s="42" t="s">
        <v>280</v>
      </c>
    </row>
    <row r="3" spans="1:9">
      <c r="D3" s="43" t="s">
        <v>281</v>
      </c>
      <c r="E3" s="42" t="s">
        <v>282</v>
      </c>
    </row>
    <row r="4" spans="1:9" ht="24" thickBot="1">
      <c r="A4" s="127"/>
      <c r="B4" s="47" t="s">
        <v>283</v>
      </c>
      <c r="D4" s="43" t="s">
        <v>284</v>
      </c>
    </row>
    <row r="5" spans="1:9">
      <c r="B5" s="309" t="s">
        <v>114</v>
      </c>
      <c r="C5" s="310"/>
      <c r="D5" s="309" t="s">
        <v>285</v>
      </c>
      <c r="E5" s="311"/>
      <c r="F5" s="309" t="s">
        <v>286</v>
      </c>
      <c r="G5" s="311"/>
      <c r="H5" s="309" t="s">
        <v>287</v>
      </c>
      <c r="I5" s="311"/>
    </row>
    <row r="6" spans="1:9">
      <c r="A6" s="42" t="s">
        <v>288</v>
      </c>
      <c r="B6" s="44" t="s">
        <v>289</v>
      </c>
      <c r="C6" s="45" t="s">
        <v>290</v>
      </c>
      <c r="D6" s="44" t="s">
        <v>289</v>
      </c>
      <c r="E6" s="46" t="s">
        <v>290</v>
      </c>
      <c r="F6" s="44" t="s">
        <v>289</v>
      </c>
      <c r="G6" s="46" t="s">
        <v>290</v>
      </c>
      <c r="H6" s="44" t="s">
        <v>289</v>
      </c>
      <c r="I6" s="46" t="s">
        <v>290</v>
      </c>
    </row>
    <row r="7" spans="1:9">
      <c r="A7" s="47" t="s">
        <v>43</v>
      </c>
      <c r="B7" s="48">
        <v>1</v>
      </c>
      <c r="C7" s="47">
        <v>1</v>
      </c>
      <c r="D7" s="48">
        <v>100</v>
      </c>
      <c r="E7" s="49">
        <v>100</v>
      </c>
      <c r="F7" s="48">
        <v>200</v>
      </c>
      <c r="G7" s="49">
        <v>200</v>
      </c>
      <c r="H7" s="48">
        <v>50</v>
      </c>
      <c r="I7" s="49">
        <v>50</v>
      </c>
    </row>
    <row r="8" spans="1:9">
      <c r="A8" s="42" t="s">
        <v>207</v>
      </c>
      <c r="B8" s="50">
        <v>10</v>
      </c>
      <c r="C8" s="51">
        <v>10</v>
      </c>
      <c r="D8" s="52">
        <f>+D$7*$B8</f>
        <v>1000</v>
      </c>
      <c r="E8" s="53">
        <f>+E$7*$C8</f>
        <v>1000</v>
      </c>
      <c r="F8" s="52">
        <f>+F$7*$B8</f>
        <v>2000</v>
      </c>
      <c r="G8" s="53">
        <f>+G$7*$C8</f>
        <v>2000</v>
      </c>
      <c r="H8" s="52">
        <f>+H$7*$B8</f>
        <v>500</v>
      </c>
      <c r="I8" s="53">
        <f>+I$7*$C8</f>
        <v>500</v>
      </c>
    </row>
    <row r="9" spans="1:9" ht="27.75">
      <c r="A9" s="42" t="s">
        <v>101</v>
      </c>
      <c r="B9" s="54">
        <v>6</v>
      </c>
      <c r="C9" s="55">
        <v>2</v>
      </c>
      <c r="D9" s="54">
        <f>+D$7*$B9</f>
        <v>600</v>
      </c>
      <c r="E9" s="56">
        <f>+E$7*$C9</f>
        <v>200</v>
      </c>
      <c r="F9" s="54">
        <f>+F$7*$B9</f>
        <v>1200</v>
      </c>
      <c r="G9" s="56">
        <f>+G$7*$C9</f>
        <v>400</v>
      </c>
      <c r="H9" s="54">
        <f>+H$7*$B9</f>
        <v>300</v>
      </c>
      <c r="I9" s="56">
        <f>+I$7*$C9</f>
        <v>100</v>
      </c>
    </row>
    <row r="10" spans="1:9" ht="24" thickBot="1">
      <c r="A10" s="42" t="s">
        <v>226</v>
      </c>
      <c r="B10" s="57">
        <f t="shared" ref="B10:I10" si="0">+B8-B9</f>
        <v>4</v>
      </c>
      <c r="C10" s="58">
        <f t="shared" si="0"/>
        <v>8</v>
      </c>
      <c r="D10" s="52">
        <f t="shared" si="0"/>
        <v>400</v>
      </c>
      <c r="E10" s="53">
        <f t="shared" si="0"/>
        <v>800</v>
      </c>
      <c r="F10" s="52">
        <f t="shared" si="0"/>
        <v>800</v>
      </c>
      <c r="G10" s="53">
        <f t="shared" si="0"/>
        <v>1600</v>
      </c>
      <c r="H10" s="52">
        <f t="shared" si="0"/>
        <v>200</v>
      </c>
      <c r="I10" s="53">
        <f t="shared" si="0"/>
        <v>400</v>
      </c>
    </row>
    <row r="11" spans="1:9" ht="27.75">
      <c r="A11" s="42" t="s">
        <v>103</v>
      </c>
      <c r="B11" s="59"/>
      <c r="C11" s="59"/>
      <c r="D11" s="54">
        <v>200</v>
      </c>
      <c r="E11" s="56">
        <v>600</v>
      </c>
      <c r="F11" s="54">
        <v>200</v>
      </c>
      <c r="G11" s="56">
        <v>600</v>
      </c>
      <c r="H11" s="54">
        <v>200</v>
      </c>
      <c r="I11" s="56">
        <v>600</v>
      </c>
    </row>
    <row r="12" spans="1:9" ht="24" thickBot="1">
      <c r="A12" s="42" t="s">
        <v>61</v>
      </c>
      <c r="D12" s="57">
        <f t="shared" ref="D12:I12" si="1">+D10-D11</f>
        <v>200</v>
      </c>
      <c r="E12" s="60">
        <f t="shared" si="1"/>
        <v>200</v>
      </c>
      <c r="F12" s="57">
        <f t="shared" si="1"/>
        <v>600</v>
      </c>
      <c r="G12" s="60">
        <f t="shared" si="1"/>
        <v>1000</v>
      </c>
      <c r="H12" s="57">
        <f t="shared" si="1"/>
        <v>0</v>
      </c>
      <c r="I12" s="60">
        <f t="shared" si="1"/>
        <v>-200</v>
      </c>
    </row>
    <row r="13" spans="1:9" ht="12.75" customHeight="1"/>
    <row r="14" spans="1:9">
      <c r="A14" s="61" t="s">
        <v>291</v>
      </c>
    </row>
    <row r="15" spans="1:9">
      <c r="A15" s="61" t="s">
        <v>292</v>
      </c>
    </row>
    <row r="16" spans="1:9">
      <c r="A16" s="216" t="s">
        <v>293</v>
      </c>
      <c r="B16" s="216"/>
      <c r="C16" s="216"/>
      <c r="D16" s="228">
        <f>+D10/D12</f>
        <v>2</v>
      </c>
      <c r="E16" s="228">
        <f>+E10/E12</f>
        <v>4</v>
      </c>
      <c r="F16" s="217" t="s">
        <v>294</v>
      </c>
      <c r="G16" s="216"/>
      <c r="H16" s="216"/>
      <c r="I16" s="216"/>
    </row>
    <row r="17" spans="1:9" ht="20.100000000000001" customHeight="1">
      <c r="A17" s="217"/>
      <c r="B17" s="216"/>
      <c r="C17" s="216"/>
      <c r="D17" s="229" t="s">
        <v>97</v>
      </c>
      <c r="E17" s="229" t="s">
        <v>96</v>
      </c>
      <c r="F17" s="216"/>
      <c r="G17" s="216"/>
      <c r="H17" s="216"/>
      <c r="I17" s="216"/>
    </row>
    <row r="18" spans="1:9" ht="6" customHeight="1">
      <c r="A18" s="62"/>
      <c r="B18" s="62"/>
      <c r="C18" s="62"/>
      <c r="D18" s="62"/>
      <c r="E18" s="62"/>
      <c r="F18" s="62"/>
      <c r="G18" s="62"/>
      <c r="H18" s="62"/>
      <c r="I18" s="62"/>
    </row>
    <row r="19" spans="1:9">
      <c r="A19" s="100"/>
    </row>
    <row r="20" spans="1:9">
      <c r="A20" s="41" t="s">
        <v>181</v>
      </c>
      <c r="C20" s="42" t="s">
        <v>295</v>
      </c>
    </row>
    <row r="21" spans="1:9">
      <c r="C21" s="42" t="s">
        <v>296</v>
      </c>
    </row>
    <row r="22" spans="1:9" ht="24" thickBot="1">
      <c r="C22" s="42" t="s">
        <v>297</v>
      </c>
    </row>
    <row r="23" spans="1:9" ht="24" thickTop="1">
      <c r="B23" s="309" t="s">
        <v>114</v>
      </c>
      <c r="C23" s="310"/>
      <c r="D23" s="309" t="s">
        <v>285</v>
      </c>
      <c r="E23" s="311"/>
      <c r="F23" s="309" t="s">
        <v>154</v>
      </c>
      <c r="G23" s="310"/>
      <c r="H23" s="312" t="s">
        <v>298</v>
      </c>
      <c r="I23" s="313"/>
    </row>
    <row r="24" spans="1:9">
      <c r="B24" s="44" t="s">
        <v>289</v>
      </c>
      <c r="C24" s="46" t="s">
        <v>290</v>
      </c>
      <c r="D24" s="44" t="s">
        <v>289</v>
      </c>
      <c r="E24" s="46" t="s">
        <v>290</v>
      </c>
      <c r="F24" s="44" t="s">
        <v>289</v>
      </c>
      <c r="G24" s="45" t="s">
        <v>290</v>
      </c>
      <c r="H24" s="218" t="s">
        <v>289</v>
      </c>
      <c r="I24" s="219" t="s">
        <v>290</v>
      </c>
    </row>
    <row r="25" spans="1:9">
      <c r="A25" s="47" t="s">
        <v>43</v>
      </c>
      <c r="B25" s="48">
        <v>1</v>
      </c>
      <c r="C25" s="47">
        <v>1</v>
      </c>
      <c r="D25" s="48">
        <v>100</v>
      </c>
      <c r="E25" s="49">
        <v>100</v>
      </c>
      <c r="F25" s="48">
        <v>50</v>
      </c>
      <c r="G25" s="47">
        <v>75</v>
      </c>
      <c r="H25" s="220">
        <f>+D25-F25</f>
        <v>50</v>
      </c>
      <c r="I25" s="221">
        <f>+E25-G25</f>
        <v>25</v>
      </c>
    </row>
    <row r="26" spans="1:9" ht="24" thickBot="1">
      <c r="A26" s="42" t="s">
        <v>207</v>
      </c>
      <c r="B26" s="50">
        <v>10</v>
      </c>
      <c r="C26" s="51">
        <v>10</v>
      </c>
      <c r="D26" s="52">
        <f>+D$25*$B26</f>
        <v>1000</v>
      </c>
      <c r="E26" s="59">
        <f>+$C26*E$25</f>
        <v>1000</v>
      </c>
      <c r="F26" s="52">
        <f>+F$25*$B26</f>
        <v>500</v>
      </c>
      <c r="G26" s="59">
        <f>+$C26*G$25</f>
        <v>750</v>
      </c>
      <c r="H26" s="222">
        <f>+(D26-F26)</f>
        <v>500</v>
      </c>
      <c r="I26" s="223">
        <f>+(E26-G26)</f>
        <v>250</v>
      </c>
    </row>
    <row r="27" spans="1:9" ht="28.5" thickTop="1">
      <c r="A27" s="42" t="s">
        <v>101</v>
      </c>
      <c r="B27" s="54">
        <v>6</v>
      </c>
      <c r="C27" s="55">
        <v>2</v>
      </c>
      <c r="D27" s="54">
        <f>+D$25*$B27</f>
        <v>600</v>
      </c>
      <c r="E27" s="55">
        <f>+$C27*E$25</f>
        <v>200</v>
      </c>
      <c r="F27" s="54">
        <f>+F$25*$B27</f>
        <v>300</v>
      </c>
      <c r="G27" s="55">
        <f>+$C27*G$25</f>
        <v>150</v>
      </c>
      <c r="H27" s="224">
        <f>+H25/D25</f>
        <v>0.5</v>
      </c>
      <c r="I27" s="225">
        <f>+I25/E25</f>
        <v>0.25</v>
      </c>
    </row>
    <row r="28" spans="1:9" ht="24" thickBot="1">
      <c r="A28" s="42" t="s">
        <v>226</v>
      </c>
      <c r="B28" s="57">
        <f t="shared" ref="B28:G28" si="2">+B26-B27</f>
        <v>4</v>
      </c>
      <c r="C28" s="58">
        <f t="shared" si="2"/>
        <v>8</v>
      </c>
      <c r="D28" s="52">
        <f t="shared" si="2"/>
        <v>400</v>
      </c>
      <c r="E28" s="53">
        <f t="shared" si="2"/>
        <v>800</v>
      </c>
      <c r="F28" s="52">
        <f t="shared" si="2"/>
        <v>200</v>
      </c>
      <c r="G28" s="59">
        <f t="shared" si="2"/>
        <v>600</v>
      </c>
      <c r="H28" s="226"/>
      <c r="I28" s="227" t="s">
        <v>181</v>
      </c>
    </row>
    <row r="29" spans="1:9" ht="27.75">
      <c r="A29" s="42" t="s">
        <v>103</v>
      </c>
      <c r="B29" s="59"/>
      <c r="C29" s="59"/>
      <c r="D29" s="54">
        <v>200</v>
      </c>
      <c r="E29" s="56">
        <v>600</v>
      </c>
      <c r="F29" s="54">
        <v>200</v>
      </c>
      <c r="G29" s="56">
        <v>600</v>
      </c>
    </row>
    <row r="30" spans="1:9" ht="24" thickBot="1">
      <c r="A30" s="42" t="s">
        <v>299</v>
      </c>
      <c r="D30" s="57">
        <f>+D28-D29</f>
        <v>200</v>
      </c>
      <c r="E30" s="60">
        <f>+E28-E29</f>
        <v>200</v>
      </c>
      <c r="F30" s="57">
        <f>+F28-F29</f>
        <v>0</v>
      </c>
      <c r="G30" s="60">
        <f>+G28-G29</f>
        <v>0</v>
      </c>
    </row>
    <row r="32" spans="1:9">
      <c r="A32" s="209" t="s">
        <v>300</v>
      </c>
    </row>
  </sheetData>
  <mergeCells count="8">
    <mergeCell ref="B5:C5"/>
    <mergeCell ref="D5:E5"/>
    <mergeCell ref="F5:G5"/>
    <mergeCell ref="H5:I5"/>
    <mergeCell ref="B23:C23"/>
    <mergeCell ref="D23:E23"/>
    <mergeCell ref="F23:G23"/>
    <mergeCell ref="H23:I23"/>
  </mergeCells>
  <phoneticPr fontId="6" type="noConversion"/>
  <printOptions horizontalCentered="1"/>
  <pageMargins left="0.75" right="0.75" top="1" bottom="0.5" header="0.5" footer="0.5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48F2-DDAF-420E-9147-F1ACB41AC6FD}">
  <sheetPr>
    <tabColor rgb="FFFFFF00"/>
  </sheetPr>
  <dimension ref="A1:B10"/>
  <sheetViews>
    <sheetView zoomScale="80" zoomScaleNormal="80" workbookViewId="0">
      <selection sqref="A1:XFD1048576"/>
    </sheetView>
  </sheetViews>
  <sheetFormatPr defaultRowHeight="15"/>
  <cols>
    <col min="1" max="1" width="255.5703125" style="164" customWidth="1"/>
    <col min="2" max="16384" width="9.140625" style="164"/>
  </cols>
  <sheetData>
    <row r="1" spans="1:2" ht="48" thickBot="1">
      <c r="A1" s="166" t="s">
        <v>22</v>
      </c>
    </row>
    <row r="2" spans="1:2" ht="53.25">
      <c r="A2" s="167" t="s">
        <v>23</v>
      </c>
    </row>
    <row r="3" spans="1:2" ht="54" thickBot="1">
      <c r="A3" s="168" t="s">
        <v>24</v>
      </c>
    </row>
    <row r="4" spans="1:2" ht="53.25">
      <c r="A4" s="174" t="s">
        <v>25</v>
      </c>
    </row>
    <row r="5" spans="1:2" ht="53.25">
      <c r="A5" s="169" t="s">
        <v>26</v>
      </c>
    </row>
    <row r="6" spans="1:2" ht="59.25" thickBot="1">
      <c r="A6" s="170" t="s">
        <v>27</v>
      </c>
    </row>
    <row r="7" spans="1:2" ht="53.25">
      <c r="A7" s="175" t="s">
        <v>28</v>
      </c>
    </row>
    <row r="8" spans="1:2" ht="53.25">
      <c r="A8" s="171" t="s">
        <v>29</v>
      </c>
      <c r="B8" s="165"/>
    </row>
    <row r="9" spans="1:2" ht="54" thickBot="1">
      <c r="A9" s="172" t="s">
        <v>30</v>
      </c>
    </row>
    <row r="10" spans="1:2">
      <c r="A10" s="210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09F1-479B-4B18-9A84-BCE29D575617}">
  <sheetPr>
    <tabColor rgb="FFFFFF00"/>
    <pageSetUpPr fitToPage="1"/>
  </sheetPr>
  <dimension ref="A1:G26"/>
  <sheetViews>
    <sheetView zoomScale="93" zoomScaleNormal="93" workbookViewId="0">
      <selection sqref="A1:XFD1048576"/>
    </sheetView>
  </sheetViews>
  <sheetFormatPr defaultRowHeight="15"/>
  <cols>
    <col min="1" max="1" width="35.85546875" style="130" customWidth="1"/>
    <col min="2" max="2" width="12.140625" style="130" bestFit="1" customWidth="1"/>
    <col min="3" max="3" width="19.140625" style="130" bestFit="1" customWidth="1"/>
    <col min="4" max="4" width="10" style="130" bestFit="1" customWidth="1"/>
    <col min="5" max="5" width="13" style="130" bestFit="1" customWidth="1"/>
    <col min="6" max="6" width="16.5703125" style="130" bestFit="1" customWidth="1"/>
    <col min="7" max="7" width="37" style="130" bestFit="1" customWidth="1"/>
    <col min="8" max="16384" width="9.140625" style="130"/>
  </cols>
  <sheetData>
    <row r="1" spans="1:7" ht="31.5">
      <c r="A1" s="129" t="s">
        <v>32</v>
      </c>
      <c r="D1" s="131" t="s">
        <v>33</v>
      </c>
      <c r="G1" s="132" t="s">
        <v>34</v>
      </c>
    </row>
    <row r="2" spans="1:7" ht="9.9499999999999993" customHeight="1">
      <c r="A2" s="133"/>
      <c r="B2" s="133"/>
      <c r="D2" s="133"/>
      <c r="G2" s="134"/>
    </row>
    <row r="3" spans="1:7" ht="19.5">
      <c r="A3" s="135"/>
      <c r="B3" s="135"/>
      <c r="C3" s="136" t="s">
        <v>35</v>
      </c>
      <c r="D3" s="137"/>
      <c r="E3" s="234" t="s">
        <v>36</v>
      </c>
      <c r="F3" s="235"/>
      <c r="G3" s="235"/>
    </row>
    <row r="4" spans="1:7" ht="19.5">
      <c r="A4" s="135"/>
      <c r="B4" s="135"/>
      <c r="C4" s="138" t="s">
        <v>37</v>
      </c>
      <c r="D4" s="137"/>
      <c r="E4" s="234" t="s">
        <v>38</v>
      </c>
      <c r="F4" s="235"/>
      <c r="G4" s="235"/>
    </row>
    <row r="5" spans="1:7">
      <c r="A5" s="135"/>
      <c r="B5" s="139" t="s">
        <v>39</v>
      </c>
      <c r="C5" s="135"/>
      <c r="D5" s="135"/>
      <c r="E5" s="139" t="s">
        <v>39</v>
      </c>
      <c r="F5" s="135"/>
      <c r="G5" s="135"/>
    </row>
    <row r="6" spans="1:7">
      <c r="A6" s="135"/>
      <c r="B6" s="139" t="s">
        <v>40</v>
      </c>
      <c r="C6" s="139" t="s">
        <v>41</v>
      </c>
      <c r="D6" s="140"/>
      <c r="E6" s="139" t="s">
        <v>40</v>
      </c>
      <c r="F6" s="139" t="s">
        <v>41</v>
      </c>
      <c r="G6" s="135"/>
    </row>
    <row r="7" spans="1:7" ht="19.5">
      <c r="A7" s="141" t="s">
        <v>42</v>
      </c>
      <c r="B7" s="142">
        <v>1</v>
      </c>
      <c r="C7" s="143">
        <v>10000</v>
      </c>
      <c r="D7" s="140"/>
      <c r="E7" s="142">
        <v>1</v>
      </c>
      <c r="F7" s="144">
        <v>10000</v>
      </c>
      <c r="G7" s="236" t="s">
        <v>43</v>
      </c>
    </row>
    <row r="8" spans="1:7" ht="19.5">
      <c r="A8" s="136" t="s">
        <v>44</v>
      </c>
      <c r="B8" s="145">
        <v>10</v>
      </c>
      <c r="C8" s="146">
        <v>100000</v>
      </c>
      <c r="D8" s="140"/>
      <c r="E8" s="147">
        <v>10</v>
      </c>
      <c r="F8" s="148">
        <v>100000</v>
      </c>
      <c r="G8" s="237" t="s">
        <v>44</v>
      </c>
    </row>
    <row r="9" spans="1:7">
      <c r="A9" s="149"/>
      <c r="B9" s="150"/>
      <c r="C9" s="150"/>
      <c r="D9" s="140"/>
      <c r="E9" s="150"/>
      <c r="F9" s="148"/>
      <c r="G9" s="235"/>
    </row>
    <row r="10" spans="1:7">
      <c r="A10" s="151" t="s">
        <v>45</v>
      </c>
      <c r="B10" s="145">
        <v>3</v>
      </c>
      <c r="C10" s="146">
        <v>30000</v>
      </c>
      <c r="D10" s="140"/>
      <c r="E10" s="147">
        <v>3</v>
      </c>
      <c r="F10" s="148">
        <v>30000</v>
      </c>
      <c r="G10" s="238" t="s">
        <v>45</v>
      </c>
    </row>
    <row r="11" spans="1:7">
      <c r="A11" s="151" t="s">
        <v>46</v>
      </c>
      <c r="B11" s="145">
        <v>1.5</v>
      </c>
      <c r="C11" s="146">
        <v>15000</v>
      </c>
      <c r="D11" s="140"/>
      <c r="E11" s="147">
        <v>1.5</v>
      </c>
      <c r="F11" s="148">
        <v>15000</v>
      </c>
      <c r="G11" s="238" t="s">
        <v>46</v>
      </c>
    </row>
    <row r="12" spans="1:7">
      <c r="A12" s="151" t="s">
        <v>47</v>
      </c>
      <c r="B12" s="145">
        <v>0.3</v>
      </c>
      <c r="C12" s="146">
        <v>3000</v>
      </c>
      <c r="D12" s="140"/>
      <c r="E12" s="147">
        <v>0.3</v>
      </c>
      <c r="F12" s="148">
        <v>3000</v>
      </c>
      <c r="G12" s="238" t="s">
        <v>47</v>
      </c>
    </row>
    <row r="13" spans="1:7" ht="19.5">
      <c r="A13" s="152" t="s">
        <v>48</v>
      </c>
      <c r="B13" s="153">
        <v>0.2</v>
      </c>
      <c r="C13" s="154">
        <v>2000</v>
      </c>
      <c r="D13" s="140"/>
      <c r="E13" s="155">
        <v>1.2</v>
      </c>
      <c r="F13" s="156">
        <v>12000</v>
      </c>
      <c r="G13" s="239" t="s">
        <v>49</v>
      </c>
    </row>
    <row r="14" spans="1:7" ht="19.5">
      <c r="A14" s="136" t="s">
        <v>50</v>
      </c>
      <c r="B14" s="145">
        <v>5</v>
      </c>
      <c r="C14" s="148">
        <v>50000</v>
      </c>
      <c r="D14" s="140"/>
      <c r="E14" s="150">
        <v>6</v>
      </c>
      <c r="F14" s="148">
        <v>60000</v>
      </c>
      <c r="G14" s="237" t="s">
        <v>51</v>
      </c>
    </row>
    <row r="15" spans="1:7" ht="19.5">
      <c r="A15" s="136" t="s">
        <v>52</v>
      </c>
      <c r="B15" s="150">
        <v>5</v>
      </c>
      <c r="C15" s="148">
        <v>50000</v>
      </c>
      <c r="D15" s="140"/>
      <c r="E15" s="150">
        <v>4</v>
      </c>
      <c r="F15" s="148">
        <v>40000</v>
      </c>
      <c r="G15" s="237" t="s">
        <v>53</v>
      </c>
    </row>
    <row r="16" spans="1:7" ht="15.75">
      <c r="A16" s="163" t="s">
        <v>54</v>
      </c>
      <c r="B16" s="157">
        <v>0.5</v>
      </c>
      <c r="C16" s="157">
        <v>0.5</v>
      </c>
      <c r="D16" s="140"/>
      <c r="E16" s="157">
        <v>0.4</v>
      </c>
      <c r="F16" s="157">
        <v>0.4</v>
      </c>
      <c r="G16" s="240" t="s">
        <v>55</v>
      </c>
    </row>
    <row r="17" spans="1:7">
      <c r="A17" s="151"/>
      <c r="B17" s="158"/>
      <c r="C17" s="140"/>
      <c r="D17" s="140"/>
      <c r="E17" s="140"/>
      <c r="F17" s="157"/>
      <c r="G17" s="235"/>
    </row>
    <row r="18" spans="1:7">
      <c r="A18" s="151" t="s">
        <v>49</v>
      </c>
      <c r="B18" s="145">
        <v>1.2</v>
      </c>
      <c r="C18" s="146">
        <v>12000</v>
      </c>
      <c r="D18" s="140"/>
      <c r="E18" s="145">
        <v>0.2</v>
      </c>
      <c r="F18" s="159">
        <v>2000</v>
      </c>
      <c r="G18" s="238" t="s">
        <v>48</v>
      </c>
    </row>
    <row r="19" spans="1:7">
      <c r="A19" s="151" t="s">
        <v>56</v>
      </c>
      <c r="B19" s="145">
        <v>0.4</v>
      </c>
      <c r="C19" s="146">
        <v>4000</v>
      </c>
      <c r="D19" s="140"/>
      <c r="E19" s="145">
        <v>0.4</v>
      </c>
      <c r="F19" s="159">
        <v>4000</v>
      </c>
      <c r="G19" s="238" t="s">
        <v>56</v>
      </c>
    </row>
    <row r="20" spans="1:7">
      <c r="A20" s="151" t="s">
        <v>57</v>
      </c>
      <c r="B20" s="145">
        <v>1</v>
      </c>
      <c r="C20" s="146">
        <v>10000</v>
      </c>
      <c r="D20" s="140"/>
      <c r="E20" s="145">
        <v>1</v>
      </c>
      <c r="F20" s="159">
        <v>10000</v>
      </c>
      <c r="G20" s="238" t="s">
        <v>57</v>
      </c>
    </row>
    <row r="21" spans="1:7" ht="19.5">
      <c r="A21" s="151" t="s">
        <v>58</v>
      </c>
      <c r="B21" s="145">
        <v>0.4</v>
      </c>
      <c r="C21" s="154">
        <v>4000</v>
      </c>
      <c r="D21" s="140"/>
      <c r="E21" s="145">
        <v>0.4</v>
      </c>
      <c r="F21" s="159">
        <v>4000</v>
      </c>
      <c r="G21" s="238" t="s">
        <v>58</v>
      </c>
    </row>
    <row r="22" spans="1:7" ht="19.5">
      <c r="A22" s="136" t="s">
        <v>59</v>
      </c>
      <c r="B22" s="160">
        <v>3</v>
      </c>
      <c r="C22" s="161">
        <v>30000</v>
      </c>
      <c r="D22" s="140"/>
      <c r="E22" s="160">
        <v>2</v>
      </c>
      <c r="F22" s="161">
        <v>20000</v>
      </c>
      <c r="G22" s="237" t="s">
        <v>60</v>
      </c>
    </row>
    <row r="23" spans="1:7" ht="19.5">
      <c r="A23" s="136" t="s">
        <v>61</v>
      </c>
      <c r="B23" s="162">
        <v>2</v>
      </c>
      <c r="C23" s="156">
        <v>20000</v>
      </c>
      <c r="D23" s="140"/>
      <c r="E23" s="162">
        <v>2</v>
      </c>
      <c r="F23" s="156">
        <v>20000</v>
      </c>
      <c r="G23" s="237" t="s">
        <v>61</v>
      </c>
    </row>
    <row r="25" spans="1:7">
      <c r="A25" s="130" t="s">
        <v>31</v>
      </c>
    </row>
    <row r="26" spans="1:7">
      <c r="A26" s="215"/>
    </row>
  </sheetData>
  <printOptions gridLines="1"/>
  <pageMargins left="0.7" right="0.7" top="0.75" bottom="0.75" header="0.3" footer="0.3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33B5-8DDE-41E9-941A-9A485F4166D8}">
  <sheetPr>
    <tabColor theme="9"/>
  </sheetPr>
  <dimension ref="A1:W22"/>
  <sheetViews>
    <sheetView workbookViewId="0">
      <selection activeCell="I21" sqref="I21"/>
    </sheetView>
  </sheetViews>
  <sheetFormatPr defaultRowHeight="18"/>
  <cols>
    <col min="1" max="1" width="6.5703125" style="173" customWidth="1"/>
    <col min="2" max="2" width="6.7109375" style="173" customWidth="1"/>
    <col min="3" max="3" width="9.140625" style="173" customWidth="1"/>
    <col min="4" max="15" width="9.140625" style="173"/>
    <col min="16" max="16" width="10.28515625" style="173" customWidth="1"/>
    <col min="17" max="16384" width="9.140625" style="173"/>
  </cols>
  <sheetData>
    <row r="1" spans="1:23">
      <c r="A1" s="201" t="s">
        <v>62</v>
      </c>
      <c r="I1" s="202" t="s">
        <v>63</v>
      </c>
    </row>
    <row r="2" spans="1:23">
      <c r="L2" s="205" t="s">
        <v>30</v>
      </c>
      <c r="M2" s="204"/>
      <c r="Q2" s="203"/>
      <c r="T2" s="182"/>
      <c r="U2" s="182"/>
      <c r="V2" s="182"/>
    </row>
    <row r="3" spans="1:23">
      <c r="A3" s="181" t="s">
        <v>64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7"/>
      <c r="R3" s="182"/>
      <c r="S3" s="182"/>
      <c r="T3" s="182"/>
      <c r="U3" s="182"/>
      <c r="V3" s="182"/>
    </row>
    <row r="4" spans="1:23">
      <c r="A4" s="182"/>
      <c r="B4" s="182" t="s">
        <v>65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3" t="s">
        <v>41</v>
      </c>
      <c r="Q4" s="187"/>
      <c r="R4" s="182"/>
      <c r="S4" s="182"/>
      <c r="T4" s="182"/>
      <c r="U4" s="182"/>
      <c r="V4" s="182"/>
    </row>
    <row r="5" spans="1:23">
      <c r="A5" s="182"/>
      <c r="B5" s="182" t="s">
        <v>66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3" t="s">
        <v>67</v>
      </c>
      <c r="Q5" s="187"/>
      <c r="R5" s="182"/>
      <c r="S5" s="182" t="s">
        <v>68</v>
      </c>
      <c r="T5" s="182"/>
      <c r="U5" s="182"/>
      <c r="V5" s="182"/>
    </row>
    <row r="6" spans="1:23" ht="18.75" thickBot="1">
      <c r="A6" s="182"/>
      <c r="B6" s="182" t="s">
        <v>69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3"/>
      <c r="Q6" s="188"/>
      <c r="R6" s="189"/>
      <c r="S6" s="189"/>
      <c r="T6" s="189"/>
      <c r="U6" s="189"/>
    </row>
    <row r="7" spans="1:23" ht="18.75" thickTop="1">
      <c r="A7" s="182"/>
      <c r="B7" s="182" t="s">
        <v>70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182"/>
      <c r="R7" s="182"/>
      <c r="S7" s="182" t="s">
        <v>71</v>
      </c>
      <c r="T7" s="182"/>
      <c r="U7" s="182"/>
      <c r="V7" s="182"/>
    </row>
    <row r="8" spans="1:23">
      <c r="A8" s="182"/>
      <c r="B8" s="182" t="s">
        <v>72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  <c r="Q8" s="182"/>
      <c r="R8" s="182"/>
      <c r="S8" s="182"/>
      <c r="T8" s="182"/>
      <c r="U8" s="182"/>
      <c r="V8" s="182"/>
    </row>
    <row r="9" spans="1:23">
      <c r="P9" s="178"/>
      <c r="Q9" s="190"/>
      <c r="R9" s="185"/>
      <c r="S9" s="185"/>
      <c r="T9" s="185"/>
      <c r="U9" s="185"/>
      <c r="V9" s="185"/>
      <c r="W9" s="185"/>
    </row>
    <row r="10" spans="1:23">
      <c r="A10" s="184" t="s">
        <v>73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 t="s">
        <v>41</v>
      </c>
      <c r="Q10" s="190"/>
      <c r="R10" s="185"/>
      <c r="S10" s="185"/>
      <c r="T10" s="185"/>
      <c r="U10" s="185"/>
      <c r="V10" s="185"/>
      <c r="W10" s="185"/>
    </row>
    <row r="11" spans="1:23">
      <c r="A11" s="185"/>
      <c r="B11" s="185" t="s">
        <v>74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6" t="s">
        <v>67</v>
      </c>
      <c r="Q11" s="190"/>
      <c r="R11" s="185"/>
      <c r="S11" s="185"/>
      <c r="T11" s="185"/>
      <c r="U11" s="185"/>
      <c r="V11" s="185"/>
      <c r="W11" s="185"/>
    </row>
    <row r="12" spans="1:23">
      <c r="A12" s="185"/>
      <c r="B12" s="185" t="s">
        <v>75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6"/>
      <c r="Q12" s="190"/>
      <c r="R12" s="185"/>
      <c r="S12" s="185"/>
      <c r="V12" s="186" t="s">
        <v>76</v>
      </c>
      <c r="W12" s="185"/>
    </row>
    <row r="13" spans="1:23" ht="18.75" thickBot="1">
      <c r="A13" s="185"/>
      <c r="B13" s="185"/>
      <c r="C13" s="185" t="s">
        <v>77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  <c r="Q13" s="191"/>
      <c r="R13" s="192"/>
      <c r="S13" s="192"/>
      <c r="T13" s="192"/>
      <c r="U13" s="192"/>
      <c r="V13" s="192"/>
    </row>
    <row r="14" spans="1:23" ht="18.75" thickTop="1">
      <c r="C14" s="185" t="s">
        <v>78</v>
      </c>
      <c r="S14" s="185" t="s">
        <v>42</v>
      </c>
    </row>
    <row r="16" spans="1:23">
      <c r="A16" s="176" t="s">
        <v>79</v>
      </c>
    </row>
    <row r="17" spans="1:21">
      <c r="B17" s="173" t="s">
        <v>80</v>
      </c>
      <c r="P17" s="178"/>
      <c r="Q17" s="177"/>
      <c r="T17" s="173" t="s">
        <v>81</v>
      </c>
    </row>
    <row r="18" spans="1:21">
      <c r="A18" s="182" t="s">
        <v>82</v>
      </c>
      <c r="B18" s="182" t="s">
        <v>83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P18" s="178" t="s">
        <v>41</v>
      </c>
      <c r="Q18" s="177"/>
    </row>
    <row r="19" spans="1:21">
      <c r="A19" s="185" t="s">
        <v>84</v>
      </c>
      <c r="B19" s="185" t="s">
        <v>85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P19" s="178" t="s">
        <v>67</v>
      </c>
      <c r="Q19" s="177"/>
    </row>
    <row r="20" spans="1:21">
      <c r="B20" s="173" t="s">
        <v>86</v>
      </c>
      <c r="P20" s="178"/>
      <c r="Q20" s="177"/>
      <c r="T20" s="173" t="s">
        <v>87</v>
      </c>
    </row>
    <row r="21" spans="1:21" ht="18.75" thickBot="1">
      <c r="P21" s="178"/>
      <c r="Q21" s="179"/>
      <c r="R21" s="180"/>
      <c r="S21" s="180"/>
      <c r="T21" s="180"/>
      <c r="U21" s="180"/>
    </row>
    <row r="22" spans="1:21" ht="18.75" thickTop="1">
      <c r="A22" s="211" t="s">
        <v>31</v>
      </c>
      <c r="S22" s="173" t="s">
        <v>42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Q24"/>
  <sheetViews>
    <sheetView zoomScale="110" zoomScaleNormal="110" workbookViewId="0">
      <selection activeCell="C10" sqref="C10"/>
    </sheetView>
  </sheetViews>
  <sheetFormatPr defaultRowHeight="12.75"/>
  <cols>
    <col min="1" max="1" width="9.140625" style="196"/>
    <col min="2" max="2" width="15.85546875" style="196" bestFit="1" customWidth="1"/>
    <col min="3" max="3" width="13.42578125" style="196" customWidth="1"/>
    <col min="4" max="11" width="9.140625" style="196"/>
    <col min="12" max="12" width="18.42578125" style="196" bestFit="1" customWidth="1"/>
    <col min="13" max="13" width="10.28515625" style="196" bestFit="1" customWidth="1"/>
    <col min="14" max="14" width="15.85546875" style="196" bestFit="1" customWidth="1"/>
    <col min="15" max="16" width="14.28515625" style="196" bestFit="1" customWidth="1"/>
    <col min="17" max="16384" width="9.140625" style="196"/>
  </cols>
  <sheetData>
    <row r="1" spans="1:17" ht="20.25">
      <c r="A1" s="193" t="s">
        <v>88</v>
      </c>
      <c r="B1" s="194"/>
      <c r="C1" s="195"/>
      <c r="D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20.25">
      <c r="A2" s="193" t="s">
        <v>89</v>
      </c>
      <c r="B2" s="194"/>
      <c r="C2" s="195"/>
      <c r="D2" s="195"/>
      <c r="E2" s="212" t="s">
        <v>90</v>
      </c>
      <c r="F2" s="212"/>
      <c r="G2" s="212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20.25">
      <c r="A3" s="195"/>
      <c r="B3" s="194"/>
      <c r="C3" s="195"/>
      <c r="D3" s="195"/>
      <c r="E3" s="212"/>
      <c r="F3" s="213"/>
      <c r="G3" s="212"/>
      <c r="H3" s="195"/>
      <c r="I3" s="195"/>
      <c r="J3" s="195"/>
      <c r="K3" s="195"/>
      <c r="L3" s="195"/>
      <c r="M3" s="195"/>
      <c r="N3" s="195"/>
      <c r="O3" s="195"/>
      <c r="P3" s="214" t="s">
        <v>91</v>
      </c>
      <c r="Q3" s="195"/>
    </row>
    <row r="4" spans="1:17" ht="20.25">
      <c r="A4" s="195"/>
      <c r="B4" s="194"/>
      <c r="C4" s="195"/>
      <c r="D4" s="195"/>
      <c r="E4" s="195"/>
      <c r="F4" s="195"/>
      <c r="G4" s="195"/>
      <c r="H4" s="195"/>
      <c r="I4" s="197"/>
      <c r="J4" s="195"/>
      <c r="K4" s="195"/>
      <c r="L4" s="195"/>
      <c r="M4" s="195"/>
      <c r="N4" s="195"/>
      <c r="O4" s="195"/>
      <c r="P4" s="195"/>
      <c r="Q4" s="195"/>
    </row>
    <row r="5" spans="1:17" ht="20.25">
      <c r="A5" s="195"/>
      <c r="B5" s="194" t="s">
        <v>92</v>
      </c>
      <c r="C5" s="198" t="s">
        <v>41</v>
      </c>
      <c r="D5" s="195"/>
      <c r="E5" s="195"/>
      <c r="F5" s="195"/>
      <c r="G5" s="195"/>
      <c r="H5" s="195"/>
      <c r="I5" s="195"/>
      <c r="J5" s="195"/>
      <c r="K5" s="195"/>
      <c r="L5" s="195" t="str">
        <f>+A2</f>
        <v>The High Low Puzzle Method</v>
      </c>
      <c r="M5" s="195"/>
      <c r="N5" s="195"/>
      <c r="O5" s="195"/>
      <c r="P5" s="195"/>
      <c r="Q5" s="195"/>
    </row>
    <row r="6" spans="1:17" ht="20.25">
      <c r="A6" s="195"/>
      <c r="B6" s="194" t="s">
        <v>93</v>
      </c>
      <c r="C6" s="198" t="s">
        <v>94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</row>
    <row r="7" spans="1:17" ht="21" thickBot="1">
      <c r="A7" s="207" t="s">
        <v>95</v>
      </c>
      <c r="B7" s="199" t="s">
        <v>43</v>
      </c>
      <c r="C7" s="208" t="s">
        <v>67</v>
      </c>
      <c r="D7" s="195"/>
      <c r="E7" s="195"/>
      <c r="F7" s="195"/>
      <c r="G7" s="195"/>
      <c r="H7" s="195"/>
      <c r="I7" s="195"/>
      <c r="J7" s="195"/>
      <c r="K7" s="195"/>
      <c r="L7" s="195"/>
      <c r="M7" s="199">
        <v>1</v>
      </c>
      <c r="N7" s="199" t="s">
        <v>96</v>
      </c>
      <c r="O7" s="199" t="s">
        <v>97</v>
      </c>
      <c r="P7" s="199" t="s">
        <v>98</v>
      </c>
      <c r="Q7" s="195"/>
    </row>
    <row r="8" spans="1:17" ht="21" thickBot="1">
      <c r="A8" s="195" t="s">
        <v>99</v>
      </c>
      <c r="B8" s="200">
        <v>9500</v>
      </c>
      <c r="C8" s="198">
        <f>+B8*0.3+2000+550</f>
        <v>5400</v>
      </c>
      <c r="D8" s="195"/>
      <c r="E8" s="195"/>
      <c r="F8" s="195"/>
      <c r="G8" s="195"/>
      <c r="H8" s="195"/>
      <c r="I8" s="195"/>
      <c r="J8" s="195"/>
      <c r="K8" s="195"/>
      <c r="L8" s="195" t="s">
        <v>43</v>
      </c>
      <c r="M8" s="206"/>
      <c r="N8" s="242"/>
      <c r="O8" s="242"/>
      <c r="P8" s="242"/>
      <c r="Q8" s="195"/>
    </row>
    <row r="9" spans="1:17" ht="21" thickBot="1">
      <c r="A9" s="195" t="s">
        <v>100</v>
      </c>
      <c r="B9" s="200">
        <v>7000</v>
      </c>
      <c r="C9" s="198">
        <f t="shared" ref="C9:C12" si="0">+B9*0.3+2000</f>
        <v>4100</v>
      </c>
      <c r="D9" s="195"/>
      <c r="E9" s="195"/>
      <c r="F9" s="195"/>
      <c r="G9" s="195"/>
      <c r="H9" s="195"/>
      <c r="I9" s="195"/>
      <c r="J9" s="195"/>
      <c r="K9" s="195"/>
      <c r="L9" s="195" t="s">
        <v>101</v>
      </c>
      <c r="M9" s="245"/>
      <c r="N9" s="243"/>
      <c r="O9" s="243"/>
      <c r="P9" s="243"/>
      <c r="Q9" s="195"/>
    </row>
    <row r="10" spans="1:17" ht="21" thickBot="1">
      <c r="A10" s="195" t="s">
        <v>102</v>
      </c>
      <c r="B10" s="200">
        <v>9000</v>
      </c>
      <c r="C10" s="198">
        <f>+B10*0.3+2000+600</f>
        <v>5300</v>
      </c>
      <c r="D10" s="195"/>
      <c r="E10" s="195"/>
      <c r="F10" s="195"/>
      <c r="G10" s="195"/>
      <c r="H10" s="195"/>
      <c r="I10" s="195"/>
      <c r="J10" s="195"/>
      <c r="K10" s="195"/>
      <c r="L10" s="195" t="s">
        <v>103</v>
      </c>
      <c r="M10" s="206"/>
      <c r="N10" s="243"/>
      <c r="O10" s="243"/>
      <c r="P10" s="244"/>
      <c r="Q10" s="195"/>
    </row>
    <row r="11" spans="1:17" ht="21" thickBot="1">
      <c r="A11" s="195" t="s">
        <v>104</v>
      </c>
      <c r="B11" s="200">
        <v>10000</v>
      </c>
      <c r="C11" s="198">
        <f>+B11*0.3+2000+300</f>
        <v>5300</v>
      </c>
      <c r="D11" s="195"/>
      <c r="E11" s="195"/>
      <c r="F11" s="195"/>
      <c r="G11" s="195"/>
      <c r="H11" s="195"/>
      <c r="I11" s="195"/>
      <c r="J11" s="195"/>
      <c r="K11" s="195"/>
      <c r="L11" s="195" t="s">
        <v>105</v>
      </c>
      <c r="M11" s="206"/>
      <c r="N11" s="243"/>
      <c r="O11" s="243"/>
      <c r="P11" s="243"/>
      <c r="Q11" s="195"/>
    </row>
    <row r="12" spans="1:17" ht="20.25">
      <c r="A12" s="195" t="s">
        <v>106</v>
      </c>
      <c r="B12" s="200">
        <v>12000</v>
      </c>
      <c r="C12" s="198">
        <f t="shared" si="0"/>
        <v>5600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7" ht="20.25">
      <c r="A13" s="195" t="s">
        <v>107</v>
      </c>
      <c r="B13" s="200">
        <v>8500</v>
      </c>
      <c r="C13" s="198">
        <f>+B13*0.3+2000+1000</f>
        <v>5550</v>
      </c>
      <c r="D13" s="195"/>
      <c r="E13" s="195"/>
      <c r="F13" s="195"/>
      <c r="G13" s="195"/>
      <c r="H13" s="195"/>
      <c r="I13" s="195"/>
      <c r="J13" s="195"/>
      <c r="K13" s="195"/>
      <c r="L13" s="207" t="s">
        <v>108</v>
      </c>
      <c r="M13" s="195"/>
      <c r="N13" s="195"/>
      <c r="O13" s="195"/>
      <c r="P13" s="195"/>
      <c r="Q13" s="195"/>
    </row>
    <row r="14" spans="1:17" ht="20.25">
      <c r="A14" s="195"/>
      <c r="B14" s="194"/>
      <c r="C14" s="198"/>
      <c r="D14" s="195"/>
      <c r="E14" s="195"/>
      <c r="F14" s="195"/>
      <c r="G14" s="195"/>
      <c r="H14" s="195"/>
      <c r="I14" s="195"/>
      <c r="J14" s="195"/>
      <c r="K14" s="195"/>
      <c r="L14" s="195" t="s">
        <v>109</v>
      </c>
      <c r="M14" s="195"/>
      <c r="N14" s="195"/>
      <c r="O14" s="195"/>
      <c r="P14" s="195"/>
      <c r="Q14" s="195"/>
    </row>
    <row r="15" spans="1:17" ht="20.25">
      <c r="A15" s="195"/>
      <c r="B15" s="194"/>
      <c r="C15" s="198"/>
      <c r="D15" s="195"/>
      <c r="E15" s="195"/>
      <c r="F15" s="195"/>
      <c r="G15" s="195"/>
      <c r="H15" s="195"/>
      <c r="I15" s="195"/>
      <c r="J15" s="195"/>
      <c r="K15" s="195"/>
      <c r="L15" s="195" t="s">
        <v>110</v>
      </c>
      <c r="M15" s="195"/>
      <c r="N15" s="195"/>
      <c r="O15" s="195"/>
      <c r="P15" s="195"/>
      <c r="Q15" s="195"/>
    </row>
    <row r="16" spans="1:17" ht="20.25">
      <c r="A16" s="195"/>
      <c r="B16" s="194"/>
      <c r="C16" s="198"/>
      <c r="D16" s="195"/>
      <c r="E16" s="195"/>
      <c r="F16" s="195"/>
      <c r="G16" s="195"/>
      <c r="H16" s="195"/>
      <c r="I16" s="195"/>
      <c r="J16" s="195"/>
      <c r="K16" s="195"/>
      <c r="L16" s="195" t="s">
        <v>111</v>
      </c>
      <c r="M16" s="195"/>
      <c r="N16" s="195"/>
      <c r="O16" s="195"/>
      <c r="P16" s="195"/>
      <c r="Q16" s="195"/>
    </row>
    <row r="17" spans="1:17" ht="20.25">
      <c r="A17" s="195"/>
      <c r="B17" s="194"/>
      <c r="C17" s="198"/>
      <c r="D17" s="195"/>
      <c r="E17" s="195"/>
      <c r="F17" s="195"/>
      <c r="G17" s="195"/>
      <c r="H17" s="195"/>
      <c r="I17" s="195"/>
      <c r="J17" s="195"/>
      <c r="K17" s="195"/>
      <c r="L17" s="195" t="s">
        <v>112</v>
      </c>
      <c r="M17" s="195"/>
      <c r="N17" s="195"/>
      <c r="O17" s="195"/>
      <c r="P17" s="195"/>
      <c r="Q17" s="195"/>
    </row>
    <row r="18" spans="1:17" ht="20.25">
      <c r="A18" s="195"/>
      <c r="B18" s="194"/>
      <c r="C18" s="198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7" ht="20.25">
      <c r="A19" s="195"/>
      <c r="B19" s="194"/>
      <c r="C19" s="198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7" ht="20.25">
      <c r="A20" s="195"/>
      <c r="B20" s="194"/>
      <c r="C20" s="198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7" ht="20.25">
      <c r="A21" s="195"/>
      <c r="B21" s="194"/>
      <c r="C21" s="198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ht="20.25">
      <c r="A22" s="195"/>
      <c r="B22" s="194"/>
      <c r="C22" s="198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ht="20.25">
      <c r="A23" s="195"/>
      <c r="B23" s="194"/>
      <c r="C23" s="198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ht="20.25">
      <c r="A24" s="195"/>
      <c r="B24" s="194"/>
      <c r="C24" s="198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</sheetData>
  <pageMargins left="0.7" right="0.7" top="0.75" bottom="0.75" header="0.3" footer="0.3"/>
  <pageSetup scale="7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O49"/>
  <sheetViews>
    <sheetView zoomScaleNormal="100" workbookViewId="0">
      <selection activeCell="A4" sqref="A4"/>
    </sheetView>
  </sheetViews>
  <sheetFormatPr defaultColWidth="9.140625" defaultRowHeight="20.25"/>
  <cols>
    <col min="1" max="6" width="13.140625" style="86" customWidth="1"/>
    <col min="7" max="15" width="12.5703125" style="86" customWidth="1"/>
    <col min="16" max="16384" width="9.140625" style="86"/>
  </cols>
  <sheetData>
    <row r="1" spans="1:9" ht="0.95" customHeight="1">
      <c r="A1" s="247"/>
      <c r="B1" s="247"/>
      <c r="C1" s="247"/>
      <c r="D1" s="247"/>
      <c r="E1" s="247"/>
      <c r="F1" s="247"/>
      <c r="G1" s="247"/>
      <c r="H1" s="247"/>
      <c r="I1" s="247"/>
    </row>
    <row r="2" spans="1:9">
      <c r="A2" s="85" t="s">
        <v>113</v>
      </c>
      <c r="B2" s="247"/>
      <c r="C2" s="247"/>
      <c r="D2" s="248"/>
      <c r="E2" s="247"/>
      <c r="F2" s="247"/>
      <c r="G2" s="247"/>
      <c r="H2" s="247"/>
      <c r="I2" s="247"/>
    </row>
    <row r="3" spans="1:9">
      <c r="A3" s="247"/>
      <c r="B3" s="248" t="s">
        <v>41</v>
      </c>
      <c r="C3" s="247"/>
      <c r="D3" s="248" t="s">
        <v>114</v>
      </c>
      <c r="E3" s="248" t="s">
        <v>96</v>
      </c>
      <c r="F3" s="248" t="s">
        <v>97</v>
      </c>
      <c r="G3" s="247" t="s">
        <v>115</v>
      </c>
      <c r="H3" s="247"/>
      <c r="I3" s="247"/>
    </row>
    <row r="4" spans="1:9">
      <c r="A4" s="247"/>
      <c r="B4" s="248" t="s">
        <v>116</v>
      </c>
      <c r="C4" s="247" t="s">
        <v>43</v>
      </c>
      <c r="D4" s="88">
        <v>1</v>
      </c>
      <c r="E4" s="286">
        <f>+A9</f>
        <v>150</v>
      </c>
      <c r="F4" s="286">
        <f>+A8</f>
        <v>90</v>
      </c>
      <c r="G4" s="286">
        <f>+E4-F4</f>
        <v>60</v>
      </c>
      <c r="H4" s="247" t="s">
        <v>117</v>
      </c>
      <c r="I4" s="247"/>
    </row>
    <row r="5" spans="1:9">
      <c r="A5" s="88" t="s">
        <v>43</v>
      </c>
      <c r="B5" s="88" t="s">
        <v>67</v>
      </c>
      <c r="C5" s="247" t="s">
        <v>118</v>
      </c>
      <c r="D5" s="247"/>
      <c r="E5" s="94"/>
      <c r="F5" s="94"/>
      <c r="G5" s="287">
        <f>+G7</f>
        <v>2000</v>
      </c>
      <c r="H5" s="247" t="s">
        <v>119</v>
      </c>
      <c r="I5" s="247"/>
    </row>
    <row r="6" spans="1:9" ht="24.75">
      <c r="A6" s="248">
        <v>100</v>
      </c>
      <c r="B6" s="249">
        <v>500</v>
      </c>
      <c r="C6" s="247" t="s">
        <v>120</v>
      </c>
      <c r="D6" s="247"/>
      <c r="E6" s="94"/>
      <c r="F6" s="94"/>
      <c r="G6" s="288" t="s">
        <v>121</v>
      </c>
      <c r="H6" s="247"/>
      <c r="I6" s="250" t="s">
        <v>122</v>
      </c>
    </row>
    <row r="7" spans="1:9">
      <c r="A7" s="248">
        <v>125</v>
      </c>
      <c r="B7" s="249">
        <v>600</v>
      </c>
      <c r="C7" s="247" t="s">
        <v>123</v>
      </c>
      <c r="D7" s="247"/>
      <c r="E7" s="289">
        <f>+B9</f>
        <v>7500</v>
      </c>
      <c r="F7" s="287">
        <f>+B8</f>
        <v>5500</v>
      </c>
      <c r="G7" s="287">
        <f>+E7-F7</f>
        <v>2000</v>
      </c>
      <c r="H7" s="247" t="s">
        <v>124</v>
      </c>
      <c r="I7" s="247"/>
    </row>
    <row r="8" spans="1:9" ht="20.25" customHeight="1">
      <c r="A8" s="251">
        <v>90</v>
      </c>
      <c r="B8" s="252">
        <v>5500</v>
      </c>
      <c r="C8" s="247" t="s">
        <v>125</v>
      </c>
      <c r="D8" s="247"/>
      <c r="E8" s="247"/>
      <c r="F8" s="247"/>
      <c r="G8" s="247"/>
      <c r="H8" s="247"/>
      <c r="I8" s="247" t="s">
        <v>126</v>
      </c>
    </row>
    <row r="9" spans="1:9" ht="20.25" customHeight="1" thickBot="1">
      <c r="A9" s="251">
        <v>150</v>
      </c>
      <c r="B9" s="252">
        <v>7500</v>
      </c>
      <c r="C9" s="253"/>
      <c r="D9" s="253"/>
      <c r="E9" s="253"/>
      <c r="F9" s="253"/>
      <c r="G9" s="253"/>
      <c r="H9" s="253"/>
      <c r="I9" s="253" t="s">
        <v>127</v>
      </c>
    </row>
    <row r="10" spans="1:9" ht="6.95" customHeight="1">
      <c r="A10" s="247"/>
      <c r="B10" s="247"/>
      <c r="C10" s="247"/>
      <c r="D10" s="247"/>
      <c r="E10" s="247"/>
      <c r="F10" s="247"/>
      <c r="G10" s="247"/>
      <c r="H10" s="247"/>
      <c r="I10" s="247"/>
    </row>
    <row r="11" spans="1:9" ht="20.25" customHeight="1">
      <c r="A11" s="247"/>
      <c r="B11" s="247"/>
      <c r="C11" s="247"/>
      <c r="D11" s="248" t="s">
        <v>114</v>
      </c>
      <c r="E11" s="248" t="s">
        <v>96</v>
      </c>
      <c r="F11" s="248" t="s">
        <v>97</v>
      </c>
      <c r="G11" s="247" t="s">
        <v>115</v>
      </c>
      <c r="H11" s="247"/>
      <c r="I11" s="247"/>
    </row>
    <row r="12" spans="1:9" ht="20.25" customHeight="1">
      <c r="A12" s="247"/>
      <c r="B12" s="247"/>
      <c r="C12" s="247" t="s">
        <v>43</v>
      </c>
      <c r="D12" s="88">
        <v>1</v>
      </c>
      <c r="E12" s="87">
        <f>+E4</f>
        <v>150</v>
      </c>
      <c r="F12" s="87">
        <f>+F4</f>
        <v>90</v>
      </c>
      <c r="G12" s="87">
        <f>+E12-F12</f>
        <v>60</v>
      </c>
      <c r="H12" s="247" t="s">
        <v>128</v>
      </c>
      <c r="I12" s="247"/>
    </row>
    <row r="13" spans="1:9" ht="20.25" customHeight="1">
      <c r="A13" s="247"/>
      <c r="B13" s="247"/>
      <c r="C13" s="247" t="s">
        <v>129</v>
      </c>
      <c r="D13" s="290">
        <f>+G13/G12</f>
        <v>33.333333333333336</v>
      </c>
      <c r="E13" s="252">
        <f>+E12*D13</f>
        <v>5000</v>
      </c>
      <c r="F13" s="252">
        <f>+F12*D13</f>
        <v>3000</v>
      </c>
      <c r="G13" s="256">
        <f>+G15</f>
        <v>2000</v>
      </c>
      <c r="H13" s="247"/>
      <c r="I13" s="247" t="s">
        <v>130</v>
      </c>
    </row>
    <row r="14" spans="1:9" ht="20.25" customHeight="1">
      <c r="A14" s="247"/>
      <c r="B14" s="247"/>
      <c r="C14" s="247" t="s">
        <v>131</v>
      </c>
      <c r="D14" s="94"/>
      <c r="E14" s="94"/>
      <c r="F14" s="94"/>
      <c r="G14" s="257" t="s">
        <v>121</v>
      </c>
      <c r="H14" s="247"/>
      <c r="I14" s="247" t="s">
        <v>132</v>
      </c>
    </row>
    <row r="15" spans="1:9" ht="20.25" customHeight="1" thickBot="1">
      <c r="A15" s="247"/>
      <c r="B15" s="247"/>
      <c r="C15" s="253" t="s">
        <v>133</v>
      </c>
      <c r="D15" s="95"/>
      <c r="E15" s="273">
        <f>+E7</f>
        <v>7500</v>
      </c>
      <c r="F15" s="259">
        <f>+F7</f>
        <v>5500</v>
      </c>
      <c r="G15" s="259">
        <f>+E15-F15</f>
        <v>2000</v>
      </c>
      <c r="H15" s="253" t="s">
        <v>134</v>
      </c>
      <c r="I15" s="253"/>
    </row>
    <row r="16" spans="1:9" ht="6.95" customHeight="1">
      <c r="A16" s="247"/>
      <c r="B16" s="247"/>
      <c r="C16" s="247"/>
      <c r="D16" s="247"/>
      <c r="E16" s="247"/>
      <c r="F16" s="247"/>
      <c r="G16" s="247"/>
      <c r="H16" s="247"/>
      <c r="I16" s="247"/>
    </row>
    <row r="17" spans="1:15">
      <c r="A17" s="247"/>
      <c r="B17" s="247"/>
      <c r="C17" s="247"/>
      <c r="D17" s="248" t="s">
        <v>114</v>
      </c>
      <c r="E17" s="248" t="s">
        <v>96</v>
      </c>
      <c r="F17" s="248" t="s">
        <v>97</v>
      </c>
      <c r="G17" s="247" t="s">
        <v>115</v>
      </c>
      <c r="H17" s="247"/>
      <c r="I17" s="247"/>
      <c r="J17" s="247"/>
      <c r="K17" s="247"/>
      <c r="L17" s="247"/>
      <c r="M17" s="247"/>
      <c r="N17" s="247"/>
      <c r="O17" s="247"/>
    </row>
    <row r="18" spans="1:15">
      <c r="A18" s="247"/>
      <c r="B18" s="247"/>
      <c r="C18" s="247" t="s">
        <v>43</v>
      </c>
      <c r="D18" s="88">
        <v>1</v>
      </c>
      <c r="E18" s="87">
        <f>+E12</f>
        <v>150</v>
      </c>
      <c r="F18" s="87">
        <f>+F12</f>
        <v>90</v>
      </c>
      <c r="G18" s="87">
        <f>+E18-F18</f>
        <v>60</v>
      </c>
      <c r="H18" s="247" t="s">
        <v>135</v>
      </c>
      <c r="I18" s="247"/>
      <c r="J18" s="247"/>
      <c r="K18" s="247"/>
      <c r="L18" s="247"/>
      <c r="M18" s="247"/>
      <c r="N18" s="247"/>
      <c r="O18" s="247"/>
    </row>
    <row r="19" spans="1:15">
      <c r="A19" s="247"/>
      <c r="B19" s="247"/>
      <c r="C19" s="247" t="s">
        <v>129</v>
      </c>
      <c r="D19" s="254">
        <f>+D13</f>
        <v>33.333333333333336</v>
      </c>
      <c r="E19" s="255">
        <f>+E13</f>
        <v>5000</v>
      </c>
      <c r="F19" s="255">
        <f>+F13</f>
        <v>3000</v>
      </c>
      <c r="G19" s="256">
        <f>+G21</f>
        <v>2000</v>
      </c>
      <c r="H19" s="247"/>
      <c r="I19" s="247" t="s">
        <v>136</v>
      </c>
      <c r="J19" s="247"/>
      <c r="K19" s="247"/>
      <c r="L19" s="247"/>
      <c r="M19" s="247"/>
      <c r="N19" s="247"/>
      <c r="O19" s="247"/>
    </row>
    <row r="20" spans="1:15" ht="24.75">
      <c r="A20" s="247"/>
      <c r="B20" s="247"/>
      <c r="C20" s="247" t="s">
        <v>131</v>
      </c>
      <c r="D20" s="247"/>
      <c r="E20" s="291">
        <f>+E21-E19</f>
        <v>2500</v>
      </c>
      <c r="F20" s="291">
        <f>+F21-F19</f>
        <v>2500</v>
      </c>
      <c r="G20" s="257" t="s">
        <v>121</v>
      </c>
      <c r="H20" s="247"/>
      <c r="I20" s="250" t="s">
        <v>137</v>
      </c>
      <c r="J20" s="247"/>
      <c r="K20" s="247"/>
      <c r="L20" s="247"/>
      <c r="M20" s="247"/>
      <c r="N20" s="247"/>
      <c r="O20" s="247"/>
    </row>
    <row r="21" spans="1:15" ht="21" thickBot="1">
      <c r="A21" s="89"/>
      <c r="B21" s="247"/>
      <c r="C21" s="247" t="s">
        <v>133</v>
      </c>
      <c r="D21" s="247"/>
      <c r="E21" s="258">
        <f>+E15</f>
        <v>7500</v>
      </c>
      <c r="F21" s="259">
        <f>+F15</f>
        <v>5500</v>
      </c>
      <c r="G21" s="259">
        <f>+E21-F21</f>
        <v>2000</v>
      </c>
      <c r="H21" s="253"/>
      <c r="I21" s="253"/>
      <c r="J21" s="247"/>
      <c r="K21" s="247"/>
      <c r="L21" s="247"/>
      <c r="M21" s="247"/>
      <c r="N21" s="247"/>
      <c r="O21" s="247"/>
    </row>
    <row r="22" spans="1:15">
      <c r="A22" s="90" t="s">
        <v>138</v>
      </c>
      <c r="B22" s="260" t="s">
        <v>41</v>
      </c>
      <c r="C22" s="261"/>
      <c r="D22" s="261"/>
      <c r="E22" s="262"/>
      <c r="F22" s="90" t="s">
        <v>138</v>
      </c>
      <c r="G22" s="260" t="s">
        <v>41</v>
      </c>
      <c r="H22" s="261"/>
      <c r="I22" s="261"/>
      <c r="J22" s="262"/>
      <c r="K22" s="90" t="s">
        <v>138</v>
      </c>
      <c r="L22" s="260" t="s">
        <v>41</v>
      </c>
      <c r="M22" s="261"/>
      <c r="N22" s="261"/>
      <c r="O22" s="262"/>
    </row>
    <row r="23" spans="1:15">
      <c r="A23" s="263" t="s">
        <v>139</v>
      </c>
      <c r="B23" s="248" t="s">
        <v>116</v>
      </c>
      <c r="C23" s="247"/>
      <c r="D23" s="247"/>
      <c r="E23" s="264"/>
      <c r="F23" s="263" t="s">
        <v>140</v>
      </c>
      <c r="G23" s="248" t="s">
        <v>116</v>
      </c>
      <c r="H23" s="247"/>
      <c r="I23" s="247"/>
      <c r="J23" s="264"/>
      <c r="K23" s="263" t="s">
        <v>141</v>
      </c>
      <c r="L23" s="248" t="s">
        <v>116</v>
      </c>
      <c r="M23" s="247"/>
      <c r="N23" s="247"/>
      <c r="O23" s="264"/>
    </row>
    <row r="24" spans="1:15">
      <c r="A24" s="91" t="s">
        <v>43</v>
      </c>
      <c r="B24" s="88" t="s">
        <v>67</v>
      </c>
      <c r="C24" s="88" t="s">
        <v>96</v>
      </c>
      <c r="D24" s="88" t="s">
        <v>97</v>
      </c>
      <c r="E24" s="92" t="s">
        <v>98</v>
      </c>
      <c r="F24" s="91" t="s">
        <v>43</v>
      </c>
      <c r="G24" s="88" t="s">
        <v>67</v>
      </c>
      <c r="H24" s="88" t="s">
        <v>96</v>
      </c>
      <c r="I24" s="88" t="s">
        <v>97</v>
      </c>
      <c r="J24" s="92" t="s">
        <v>98</v>
      </c>
      <c r="K24" s="91" t="s">
        <v>43</v>
      </c>
      <c r="L24" s="88" t="s">
        <v>67</v>
      </c>
      <c r="M24" s="88" t="s">
        <v>96</v>
      </c>
      <c r="N24" s="88" t="s">
        <v>97</v>
      </c>
      <c r="O24" s="92" t="s">
        <v>98</v>
      </c>
    </row>
    <row r="25" spans="1:15">
      <c r="A25" s="265">
        <v>10</v>
      </c>
      <c r="B25" s="258">
        <v>5000</v>
      </c>
      <c r="C25" s="247"/>
      <c r="D25" s="247"/>
      <c r="E25" s="264"/>
      <c r="F25" s="265">
        <v>550</v>
      </c>
      <c r="G25" s="258">
        <v>5000</v>
      </c>
      <c r="H25" s="247"/>
      <c r="I25" s="247"/>
      <c r="J25" s="264"/>
      <c r="K25" s="265">
        <v>1000</v>
      </c>
      <c r="L25" s="258">
        <v>2000</v>
      </c>
      <c r="M25" s="247"/>
      <c r="N25" s="247"/>
      <c r="O25" s="264"/>
    </row>
    <row r="26" spans="1:15">
      <c r="A26" s="265">
        <v>11</v>
      </c>
      <c r="B26" s="258">
        <v>6000</v>
      </c>
      <c r="C26" s="247"/>
      <c r="D26" s="247"/>
      <c r="E26" s="264"/>
      <c r="F26" s="265">
        <v>600</v>
      </c>
      <c r="G26" s="258">
        <v>6000</v>
      </c>
      <c r="H26" s="247"/>
      <c r="I26" s="247"/>
      <c r="J26" s="264"/>
      <c r="K26" s="265">
        <v>1200</v>
      </c>
      <c r="L26" s="258">
        <v>1900</v>
      </c>
      <c r="M26" s="247"/>
      <c r="N26" s="247"/>
      <c r="O26" s="264"/>
    </row>
    <row r="27" spans="1:15">
      <c r="A27" s="265">
        <v>13</v>
      </c>
      <c r="B27" s="258">
        <v>4200</v>
      </c>
      <c r="C27" s="247"/>
      <c r="D27" s="247"/>
      <c r="E27" s="264"/>
      <c r="F27" s="265">
        <v>350</v>
      </c>
      <c r="G27" s="258">
        <v>4200</v>
      </c>
      <c r="H27" s="247"/>
      <c r="I27" s="247"/>
      <c r="J27" s="264"/>
      <c r="K27" s="265">
        <v>1500</v>
      </c>
      <c r="L27" s="258">
        <v>2700</v>
      </c>
      <c r="M27" s="247"/>
      <c r="N27" s="247"/>
      <c r="O27" s="264"/>
    </row>
    <row r="28" spans="1:15" ht="21" thickBot="1">
      <c r="A28" s="265">
        <v>15</v>
      </c>
      <c r="B28" s="258">
        <v>7000</v>
      </c>
      <c r="C28" s="247"/>
      <c r="D28" s="247"/>
      <c r="E28" s="264"/>
      <c r="F28" s="265">
        <v>500</v>
      </c>
      <c r="G28" s="258">
        <v>3000</v>
      </c>
      <c r="H28" s="247"/>
      <c r="I28" s="247"/>
      <c r="J28" s="264"/>
      <c r="K28" s="265">
        <v>2000</v>
      </c>
      <c r="L28" s="258">
        <v>2600</v>
      </c>
      <c r="M28" s="247"/>
      <c r="N28" s="247"/>
      <c r="O28" s="264"/>
    </row>
    <row r="29" spans="1:15" ht="21" thickBot="1">
      <c r="A29" s="266" t="s">
        <v>142</v>
      </c>
      <c r="B29" s="267"/>
      <c r="C29" s="267"/>
      <c r="D29" s="267"/>
      <c r="E29" s="268"/>
      <c r="F29" s="266" t="s">
        <v>142</v>
      </c>
      <c r="G29" s="267"/>
      <c r="H29" s="267"/>
      <c r="I29" s="267"/>
      <c r="J29" s="268"/>
      <c r="K29" s="266" t="s">
        <v>142</v>
      </c>
      <c r="L29" s="267"/>
      <c r="M29" s="267"/>
      <c r="N29" s="267"/>
      <c r="O29" s="268"/>
    </row>
    <row r="30" spans="1:15">
      <c r="A30" s="263"/>
      <c r="B30" s="248" t="s">
        <v>114</v>
      </c>
      <c r="C30" s="88" t="s">
        <v>96</v>
      </c>
      <c r="D30" s="88" t="s">
        <v>97</v>
      </c>
      <c r="E30" s="92" t="s">
        <v>98</v>
      </c>
      <c r="F30" s="263"/>
      <c r="G30" s="248" t="s">
        <v>114</v>
      </c>
      <c r="H30" s="88" t="s">
        <v>96</v>
      </c>
      <c r="I30" s="88" t="s">
        <v>97</v>
      </c>
      <c r="J30" s="92" t="s">
        <v>98</v>
      </c>
      <c r="K30" s="263"/>
      <c r="L30" s="248" t="s">
        <v>114</v>
      </c>
      <c r="M30" s="88" t="s">
        <v>96</v>
      </c>
      <c r="N30" s="88" t="s">
        <v>97</v>
      </c>
      <c r="O30" s="92" t="s">
        <v>98</v>
      </c>
    </row>
    <row r="31" spans="1:15">
      <c r="A31" s="263" t="s">
        <v>43</v>
      </c>
      <c r="B31" s="88">
        <v>1</v>
      </c>
      <c r="C31" s="87">
        <f>MAX(A25:A28)</f>
        <v>15</v>
      </c>
      <c r="D31" s="87">
        <f>MIN(A25:A28)</f>
        <v>10</v>
      </c>
      <c r="E31" s="93">
        <f>+C31-D31</f>
        <v>5</v>
      </c>
      <c r="F31" s="263" t="s">
        <v>43</v>
      </c>
      <c r="G31" s="88">
        <v>1</v>
      </c>
      <c r="H31" s="87">
        <f>MAX(F25:F28)</f>
        <v>600</v>
      </c>
      <c r="I31" s="87">
        <f>MIN(F25:F28)</f>
        <v>350</v>
      </c>
      <c r="J31" s="93">
        <f>+H31-I31</f>
        <v>250</v>
      </c>
      <c r="K31" s="263" t="s">
        <v>43</v>
      </c>
      <c r="L31" s="88">
        <v>1</v>
      </c>
      <c r="M31" s="87">
        <f>MAX(K25:K28)</f>
        <v>2000</v>
      </c>
      <c r="N31" s="87">
        <f>MIN(K25:K28)</f>
        <v>1000</v>
      </c>
      <c r="O31" s="93">
        <f>+M31-N31</f>
        <v>1000</v>
      </c>
    </row>
    <row r="32" spans="1:15">
      <c r="A32" s="263" t="s">
        <v>129</v>
      </c>
      <c r="B32" s="255">
        <f>+E32/E31</f>
        <v>400</v>
      </c>
      <c r="C32" s="255">
        <f>+B32*C31</f>
        <v>6000</v>
      </c>
      <c r="D32" s="255">
        <f>+D31*B32</f>
        <v>4000</v>
      </c>
      <c r="E32" s="269">
        <f>+E34</f>
        <v>2000</v>
      </c>
      <c r="F32" s="263" t="s">
        <v>129</v>
      </c>
      <c r="G32" s="254">
        <f>+J32/J31</f>
        <v>7.2</v>
      </c>
      <c r="H32" s="255">
        <f>+G32*H31</f>
        <v>4320</v>
      </c>
      <c r="I32" s="255">
        <f>+I31*G32</f>
        <v>2520</v>
      </c>
      <c r="J32" s="269">
        <f>+J34</f>
        <v>1800</v>
      </c>
      <c r="K32" s="263" t="s">
        <v>129</v>
      </c>
      <c r="L32" s="254">
        <f>+O32/O31</f>
        <v>0.6</v>
      </c>
      <c r="M32" s="255">
        <f>+L32*M31</f>
        <v>1200</v>
      </c>
      <c r="N32" s="255">
        <f>+N31*L32</f>
        <v>600</v>
      </c>
      <c r="O32" s="269">
        <f>+O34</f>
        <v>600</v>
      </c>
    </row>
    <row r="33" spans="1:15" ht="24.75">
      <c r="A33" s="263" t="s">
        <v>131</v>
      </c>
      <c r="B33" s="247"/>
      <c r="C33" s="270">
        <f>+C34-C32</f>
        <v>1000</v>
      </c>
      <c r="D33" s="270">
        <f>+D34-D32</f>
        <v>1000</v>
      </c>
      <c r="E33" s="271" t="s">
        <v>121</v>
      </c>
      <c r="F33" s="263" t="s">
        <v>131</v>
      </c>
      <c r="G33" s="247"/>
      <c r="H33" s="270">
        <f>+H34-H32</f>
        <v>1680</v>
      </c>
      <c r="I33" s="270">
        <f>+I34-I32</f>
        <v>1680</v>
      </c>
      <c r="J33" s="271" t="s">
        <v>121</v>
      </c>
      <c r="K33" s="263" t="s">
        <v>131</v>
      </c>
      <c r="L33" s="247"/>
      <c r="M33" s="270">
        <f>+M34-M32</f>
        <v>1400</v>
      </c>
      <c r="N33" s="270">
        <f>+N34-N32</f>
        <v>1400</v>
      </c>
      <c r="O33" s="271" t="s">
        <v>121</v>
      </c>
    </row>
    <row r="34" spans="1:15" ht="21" thickBot="1">
      <c r="A34" s="272" t="s">
        <v>133</v>
      </c>
      <c r="B34" s="253"/>
      <c r="C34" s="273">
        <f>+B28</f>
        <v>7000</v>
      </c>
      <c r="D34" s="259">
        <f>+B25</f>
        <v>5000</v>
      </c>
      <c r="E34" s="274">
        <f>+C34-D34</f>
        <v>2000</v>
      </c>
      <c r="F34" s="272" t="s">
        <v>133</v>
      </c>
      <c r="G34" s="253"/>
      <c r="H34" s="273">
        <f>+G26</f>
        <v>6000</v>
      </c>
      <c r="I34" s="259">
        <f>+G27</f>
        <v>4200</v>
      </c>
      <c r="J34" s="274">
        <f>+H34-I34</f>
        <v>1800</v>
      </c>
      <c r="K34" s="272" t="s">
        <v>133</v>
      </c>
      <c r="L34" s="253"/>
      <c r="M34" s="273">
        <f>+L28</f>
        <v>2600</v>
      </c>
      <c r="N34" s="259">
        <f>+L25</f>
        <v>2000</v>
      </c>
      <c r="O34" s="274">
        <f>+M34-N34</f>
        <v>600</v>
      </c>
    </row>
    <row r="35" spans="1:15">
      <c r="A35" s="90" t="s">
        <v>138</v>
      </c>
      <c r="B35" s="260" t="s">
        <v>41</v>
      </c>
      <c r="C35" s="261"/>
      <c r="D35" s="261"/>
      <c r="E35" s="262"/>
      <c r="F35" s="90" t="s">
        <v>138</v>
      </c>
      <c r="G35" s="260" t="s">
        <v>41</v>
      </c>
      <c r="H35" s="261"/>
      <c r="I35" s="261"/>
      <c r="J35" s="262"/>
      <c r="K35" s="90" t="s">
        <v>138</v>
      </c>
      <c r="L35" s="260" t="s">
        <v>41</v>
      </c>
      <c r="M35" s="261"/>
      <c r="N35" s="261"/>
      <c r="O35" s="262"/>
    </row>
    <row r="36" spans="1:15">
      <c r="A36" s="263" t="s">
        <v>143</v>
      </c>
      <c r="B36" s="248" t="s">
        <v>116</v>
      </c>
      <c r="C36" s="247"/>
      <c r="D36" s="247"/>
      <c r="E36" s="264"/>
      <c r="F36" s="263" t="s">
        <v>144</v>
      </c>
      <c r="G36" s="248" t="s">
        <v>116</v>
      </c>
      <c r="H36" s="247"/>
      <c r="I36" s="247"/>
      <c r="J36" s="264"/>
      <c r="K36" s="263" t="s">
        <v>145</v>
      </c>
      <c r="L36" s="248" t="s">
        <v>116</v>
      </c>
      <c r="M36" s="247"/>
      <c r="N36" s="247"/>
      <c r="O36" s="264"/>
    </row>
    <row r="37" spans="1:15">
      <c r="A37" s="91" t="s">
        <v>43</v>
      </c>
      <c r="B37" s="88" t="s">
        <v>67</v>
      </c>
      <c r="C37" s="88" t="s">
        <v>96</v>
      </c>
      <c r="D37" s="88" t="s">
        <v>97</v>
      </c>
      <c r="E37" s="92" t="s">
        <v>98</v>
      </c>
      <c r="F37" s="91" t="s">
        <v>43</v>
      </c>
      <c r="G37" s="88" t="s">
        <v>67</v>
      </c>
      <c r="H37" s="88" t="s">
        <v>96</v>
      </c>
      <c r="I37" s="88" t="s">
        <v>97</v>
      </c>
      <c r="J37" s="92" t="s">
        <v>98</v>
      </c>
      <c r="K37" s="91" t="s">
        <v>43</v>
      </c>
      <c r="L37" s="88" t="s">
        <v>67</v>
      </c>
      <c r="M37" s="88" t="s">
        <v>96</v>
      </c>
      <c r="N37" s="88" t="s">
        <v>97</v>
      </c>
      <c r="O37" s="92" t="s">
        <v>98</v>
      </c>
    </row>
    <row r="38" spans="1:15">
      <c r="A38" s="265">
        <v>5000</v>
      </c>
      <c r="B38" s="258">
        <v>5000</v>
      </c>
      <c r="C38" s="247"/>
      <c r="D38" s="247"/>
      <c r="E38" s="264"/>
      <c r="F38" s="265">
        <v>250</v>
      </c>
      <c r="G38" s="258">
        <v>5000</v>
      </c>
      <c r="H38" s="247"/>
      <c r="I38" s="247"/>
      <c r="J38" s="264"/>
      <c r="K38" s="275">
        <v>7628</v>
      </c>
      <c r="L38" s="258">
        <v>9815</v>
      </c>
      <c r="M38" s="247"/>
      <c r="N38" s="247"/>
      <c r="O38" s="264"/>
    </row>
    <row r="39" spans="1:15">
      <c r="A39" s="265">
        <v>4000</v>
      </c>
      <c r="B39" s="258">
        <v>4700</v>
      </c>
      <c r="C39" s="247"/>
      <c r="D39" s="247"/>
      <c r="E39" s="264"/>
      <c r="F39" s="265">
        <v>200</v>
      </c>
      <c r="G39" s="258">
        <v>4700</v>
      </c>
      <c r="H39" s="247"/>
      <c r="I39" s="247"/>
      <c r="J39" s="264"/>
      <c r="K39" s="275">
        <v>3245</v>
      </c>
      <c r="L39" s="258">
        <v>5432</v>
      </c>
      <c r="M39" s="247"/>
      <c r="N39" s="247"/>
      <c r="O39" s="264"/>
    </row>
    <row r="40" spans="1:15">
      <c r="A40" s="265">
        <v>3000</v>
      </c>
      <c r="B40" s="258">
        <v>4500</v>
      </c>
      <c r="C40" s="247"/>
      <c r="D40" s="247"/>
      <c r="E40" s="264"/>
      <c r="F40" s="265">
        <v>180</v>
      </c>
      <c r="G40" s="258">
        <v>4500</v>
      </c>
      <c r="H40" s="247"/>
      <c r="I40" s="247"/>
      <c r="J40" s="264"/>
      <c r="K40" s="275">
        <v>5729</v>
      </c>
      <c r="L40" s="258">
        <v>6543</v>
      </c>
      <c r="M40" s="247"/>
      <c r="N40" s="247"/>
      <c r="O40" s="264"/>
    </row>
    <row r="41" spans="1:15" ht="21" thickBot="1">
      <c r="A41" s="265">
        <v>4500</v>
      </c>
      <c r="B41" s="258">
        <v>5100</v>
      </c>
      <c r="C41" s="247"/>
      <c r="D41" s="247"/>
      <c r="E41" s="264"/>
      <c r="F41" s="265">
        <v>100</v>
      </c>
      <c r="G41" s="258">
        <v>3000</v>
      </c>
      <c r="H41" s="247"/>
      <c r="I41" s="247"/>
      <c r="J41" s="264"/>
      <c r="K41" s="275">
        <v>7625</v>
      </c>
      <c r="L41" s="258">
        <v>8765</v>
      </c>
      <c r="M41" s="247"/>
      <c r="N41" s="247"/>
      <c r="O41" s="264"/>
    </row>
    <row r="42" spans="1:15" ht="21" thickBot="1">
      <c r="A42" s="266" t="s">
        <v>142</v>
      </c>
      <c r="B42" s="267"/>
      <c r="C42" s="267"/>
      <c r="D42" s="267"/>
      <c r="E42" s="268"/>
      <c r="F42" s="266" t="s">
        <v>142</v>
      </c>
      <c r="G42" s="267"/>
      <c r="H42" s="267"/>
      <c r="I42" s="267"/>
      <c r="J42" s="268"/>
      <c r="K42" s="266" t="s">
        <v>142</v>
      </c>
      <c r="L42" s="267"/>
      <c r="M42" s="267"/>
      <c r="N42" s="267"/>
      <c r="O42" s="268"/>
    </row>
    <row r="43" spans="1:15">
      <c r="A43" s="263"/>
      <c r="B43" s="248" t="s">
        <v>114</v>
      </c>
      <c r="C43" s="88" t="s">
        <v>96</v>
      </c>
      <c r="D43" s="88" t="s">
        <v>97</v>
      </c>
      <c r="E43" s="92" t="s">
        <v>98</v>
      </c>
      <c r="F43" s="263"/>
      <c r="G43" s="248" t="s">
        <v>114</v>
      </c>
      <c r="H43" s="88" t="s">
        <v>96</v>
      </c>
      <c r="I43" s="88" t="s">
        <v>97</v>
      </c>
      <c r="J43" s="92" t="s">
        <v>98</v>
      </c>
      <c r="K43" s="263"/>
      <c r="L43" s="248" t="s">
        <v>114</v>
      </c>
      <c r="M43" s="88" t="s">
        <v>96</v>
      </c>
      <c r="N43" s="88" t="s">
        <v>97</v>
      </c>
      <c r="O43" s="92" t="s">
        <v>98</v>
      </c>
    </row>
    <row r="44" spans="1:15">
      <c r="A44" s="263" t="s">
        <v>43</v>
      </c>
      <c r="B44" s="88">
        <v>1</v>
      </c>
      <c r="C44" s="87">
        <f>MAX(A38:A41)</f>
        <v>5000</v>
      </c>
      <c r="D44" s="87">
        <f>MIN(A38:A41)</f>
        <v>3000</v>
      </c>
      <c r="E44" s="93">
        <f>+C44-D44</f>
        <v>2000</v>
      </c>
      <c r="F44" s="263" t="s">
        <v>43</v>
      </c>
      <c r="G44" s="88">
        <v>1</v>
      </c>
      <c r="H44" s="87">
        <f>MAX(F38:F41)</f>
        <v>250</v>
      </c>
      <c r="I44" s="87">
        <f>MIN(F38:F41)</f>
        <v>100</v>
      </c>
      <c r="J44" s="93">
        <f>+H44-I44</f>
        <v>150</v>
      </c>
      <c r="K44" s="263" t="s">
        <v>43</v>
      </c>
      <c r="L44" s="88">
        <v>1</v>
      </c>
      <c r="M44" s="87">
        <f>MAX(K38:K41)</f>
        <v>7628</v>
      </c>
      <c r="N44" s="87">
        <f>MIN(K38:K41)</f>
        <v>3245</v>
      </c>
      <c r="O44" s="93">
        <f>+M44-N44</f>
        <v>4383</v>
      </c>
    </row>
    <row r="45" spans="1:15">
      <c r="A45" s="263" t="s">
        <v>129</v>
      </c>
      <c r="B45" s="254">
        <f>+E45/E44</f>
        <v>0.25</v>
      </c>
      <c r="C45" s="255">
        <f>+B45*C44</f>
        <v>1250</v>
      </c>
      <c r="D45" s="255">
        <f>+D44*B45</f>
        <v>750</v>
      </c>
      <c r="E45" s="269">
        <f>+E47</f>
        <v>500</v>
      </c>
      <c r="F45" s="263" t="s">
        <v>129</v>
      </c>
      <c r="G45" s="254">
        <f>+J45/J44</f>
        <v>13.333333333333334</v>
      </c>
      <c r="H45" s="255">
        <f>+G45*H44</f>
        <v>3333.3333333333335</v>
      </c>
      <c r="I45" s="255">
        <f>+I44*G45</f>
        <v>1333.3333333333335</v>
      </c>
      <c r="J45" s="269">
        <f>+J47</f>
        <v>2000</v>
      </c>
      <c r="K45" s="263" t="s">
        <v>129</v>
      </c>
      <c r="L45" s="254">
        <f>+O45/O44</f>
        <v>1</v>
      </c>
      <c r="M45" s="255">
        <f>+L45*M44</f>
        <v>7628</v>
      </c>
      <c r="N45" s="255">
        <f>+N44*L45</f>
        <v>3245</v>
      </c>
      <c r="O45" s="269">
        <f>+O47</f>
        <v>4383</v>
      </c>
    </row>
    <row r="46" spans="1:15" ht="24.75">
      <c r="A46" s="263" t="s">
        <v>131</v>
      </c>
      <c r="B46" s="247"/>
      <c r="C46" s="270">
        <f>+C47-C45</f>
        <v>3750</v>
      </c>
      <c r="D46" s="270">
        <f>+D47-D45</f>
        <v>3750</v>
      </c>
      <c r="E46" s="271" t="s">
        <v>121</v>
      </c>
      <c r="F46" s="263" t="s">
        <v>131</v>
      </c>
      <c r="G46" s="247"/>
      <c r="H46" s="270">
        <f>+H47-H45</f>
        <v>1666.6666666666665</v>
      </c>
      <c r="I46" s="270">
        <f>+I47-I45</f>
        <v>1666.6666666666665</v>
      </c>
      <c r="J46" s="271" t="s">
        <v>121</v>
      </c>
      <c r="K46" s="263" t="s">
        <v>131</v>
      </c>
      <c r="L46" s="247"/>
      <c r="M46" s="270">
        <f>+M47-M45</f>
        <v>2187</v>
      </c>
      <c r="N46" s="270">
        <f>+N47-N45</f>
        <v>2187</v>
      </c>
      <c r="O46" s="271" t="s">
        <v>121</v>
      </c>
    </row>
    <row r="47" spans="1:15" ht="21" thickBot="1">
      <c r="A47" s="272" t="s">
        <v>133</v>
      </c>
      <c r="B47" s="253"/>
      <c r="C47" s="273">
        <f>+B38</f>
        <v>5000</v>
      </c>
      <c r="D47" s="259">
        <f>+B40</f>
        <v>4500</v>
      </c>
      <c r="E47" s="274">
        <f>+C47-D47</f>
        <v>500</v>
      </c>
      <c r="F47" s="272" t="s">
        <v>133</v>
      </c>
      <c r="G47" s="253"/>
      <c r="H47" s="273">
        <f>+G38</f>
        <v>5000</v>
      </c>
      <c r="I47" s="259">
        <f>+G41</f>
        <v>3000</v>
      </c>
      <c r="J47" s="274">
        <f>+H47-I47</f>
        <v>2000</v>
      </c>
      <c r="K47" s="272" t="s">
        <v>133</v>
      </c>
      <c r="L47" s="253"/>
      <c r="M47" s="273">
        <f>+L38</f>
        <v>9815</v>
      </c>
      <c r="N47" s="259">
        <f>+L39</f>
        <v>5432</v>
      </c>
      <c r="O47" s="274">
        <f>+M47-N47</f>
        <v>4383</v>
      </c>
    </row>
    <row r="49" spans="1:1">
      <c r="A49" s="209" t="s">
        <v>146</v>
      </c>
    </row>
  </sheetData>
  <phoneticPr fontId="6" type="noConversion"/>
  <pageMargins left="0.7" right="0.7" top="0.75" bottom="0.75" header="0.3" footer="0.3"/>
  <pageSetup scale="5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I79"/>
  <sheetViews>
    <sheetView zoomScale="90" zoomScaleNormal="90" workbookViewId="0">
      <selection activeCell="A4" sqref="A4"/>
    </sheetView>
  </sheetViews>
  <sheetFormatPr defaultColWidth="9.140625" defaultRowHeight="20.25"/>
  <cols>
    <col min="1" max="1" width="38.140625" style="2" customWidth="1"/>
    <col min="2" max="2" width="15.140625" style="2" customWidth="1"/>
    <col min="3" max="3" width="16.85546875" style="2" customWidth="1"/>
    <col min="4" max="4" width="16" style="2" customWidth="1"/>
    <col min="5" max="5" width="23.42578125" style="2" customWidth="1"/>
    <col min="6" max="8" width="9.140625" style="2" customWidth="1"/>
    <col min="9" max="10" width="9.140625" style="2"/>
    <col min="11" max="11" width="9.140625" style="2" customWidth="1"/>
    <col min="12" max="15" width="9.140625" style="2"/>
    <col min="16" max="16" width="19" style="2" bestFit="1" customWidth="1"/>
    <col min="17" max="16384" width="9.140625" style="2"/>
  </cols>
  <sheetData>
    <row r="1" spans="1:7" ht="26.25">
      <c r="A1" s="15" t="s">
        <v>147</v>
      </c>
      <c r="E1" s="81" t="s">
        <v>148</v>
      </c>
      <c r="G1" s="15" t="s">
        <v>149</v>
      </c>
    </row>
    <row r="2" spans="1:7" ht="21" thickBot="1">
      <c r="A2" s="28" t="s">
        <v>150</v>
      </c>
      <c r="C2" s="38" t="s">
        <v>151</v>
      </c>
    </row>
    <row r="3" spans="1:7" ht="6" customHeight="1" thickTop="1" thickBot="1">
      <c r="A3" s="18"/>
      <c r="B3" s="18"/>
      <c r="C3" s="18"/>
      <c r="D3" s="18"/>
      <c r="E3" s="18"/>
    </row>
    <row r="4" spans="1:7" ht="21" thickTop="1">
      <c r="B4" s="7" t="s">
        <v>152</v>
      </c>
      <c r="C4" s="7" t="s">
        <v>153</v>
      </c>
      <c r="D4" s="7" t="s">
        <v>154</v>
      </c>
    </row>
    <row r="5" spans="1:7" ht="25.5" thickBot="1">
      <c r="B5" s="3" t="s">
        <v>155</v>
      </c>
      <c r="C5" s="276" t="s">
        <v>156</v>
      </c>
      <c r="D5" s="3" t="s">
        <v>157</v>
      </c>
      <c r="E5" s="6" t="s">
        <v>158</v>
      </c>
    </row>
    <row r="6" spans="1:7" ht="36.75" customHeight="1" thickBot="1">
      <c r="A6" s="277" t="s">
        <v>159</v>
      </c>
      <c r="B6" s="10">
        <v>1</v>
      </c>
      <c r="C6" s="82">
        <v>10000</v>
      </c>
      <c r="D6" s="10">
        <f>B15/B12</f>
        <v>5000</v>
      </c>
      <c r="E6" s="278" t="s">
        <v>160</v>
      </c>
      <c r="F6" s="4"/>
      <c r="G6" s="4"/>
    </row>
    <row r="7" spans="1:7" ht="6" customHeight="1" thickBot="1">
      <c r="A7" s="13"/>
      <c r="B7" s="13"/>
      <c r="C7" s="13"/>
      <c r="D7" s="13"/>
      <c r="E7" s="27"/>
    </row>
    <row r="8" spans="1:7" ht="36.75" customHeight="1" thickBot="1">
      <c r="A8" s="29" t="s">
        <v>161</v>
      </c>
      <c r="B8" s="83">
        <v>10</v>
      </c>
      <c r="C8" s="23">
        <f>B8*$C$6</f>
        <v>100000</v>
      </c>
      <c r="D8" s="23">
        <f>B8*$D$6</f>
        <v>50000</v>
      </c>
      <c r="E8" s="278" t="s">
        <v>162</v>
      </c>
    </row>
    <row r="9" spans="1:7" ht="6" customHeight="1" thickBot="1">
      <c r="A9" s="13"/>
      <c r="B9" s="13">
        <v>10</v>
      </c>
      <c r="C9" s="13"/>
      <c r="D9" s="13"/>
      <c r="E9" s="27"/>
    </row>
    <row r="10" spans="1:7" ht="36.75" customHeight="1" thickBot="1">
      <c r="A10" s="29" t="s">
        <v>163</v>
      </c>
      <c r="B10" s="83">
        <v>6</v>
      </c>
      <c r="C10" s="23">
        <f>B10*$C$6</f>
        <v>60000</v>
      </c>
      <c r="D10" s="23">
        <f>B10*$D$6</f>
        <v>30000</v>
      </c>
      <c r="E10" s="278" t="s">
        <v>164</v>
      </c>
    </row>
    <row r="11" spans="1:7" ht="6" customHeight="1">
      <c r="A11" s="13"/>
      <c r="B11" s="13"/>
      <c r="C11" s="13"/>
      <c r="D11" s="13"/>
      <c r="E11" s="27"/>
    </row>
    <row r="12" spans="1:7" ht="33" customHeight="1">
      <c r="A12" s="29" t="s">
        <v>53</v>
      </c>
      <c r="B12" s="24">
        <f>B8-B10</f>
        <v>4</v>
      </c>
      <c r="C12" s="23">
        <f>C8-C10</f>
        <v>40000</v>
      </c>
      <c r="D12" s="23">
        <f>D8-D10</f>
        <v>20000</v>
      </c>
      <c r="E12" s="278" t="s">
        <v>165</v>
      </c>
    </row>
    <row r="13" spans="1:7" ht="31.5">
      <c r="A13" s="29" t="s">
        <v>166</v>
      </c>
      <c r="B13" s="5">
        <f>B12/B8</f>
        <v>0.4</v>
      </c>
      <c r="C13" s="5">
        <f>C12/C8</f>
        <v>0.4</v>
      </c>
      <c r="D13" s="5">
        <f>D12/D8</f>
        <v>0.4</v>
      </c>
      <c r="E13" s="278" t="s">
        <v>167</v>
      </c>
    </row>
    <row r="14" spans="1:7" ht="6" customHeight="1" thickBot="1">
      <c r="A14" s="13"/>
      <c r="B14" s="13"/>
      <c r="C14" s="13"/>
      <c r="D14" s="13"/>
      <c r="E14" s="27"/>
    </row>
    <row r="15" spans="1:7" ht="21" thickBot="1">
      <c r="A15" s="29" t="s">
        <v>168</v>
      </c>
      <c r="B15" s="84">
        <v>20000</v>
      </c>
      <c r="C15" s="23">
        <f>B15</f>
        <v>20000</v>
      </c>
      <c r="D15" s="23">
        <f>C15</f>
        <v>20000</v>
      </c>
      <c r="E15" s="278" t="s">
        <v>169</v>
      </c>
    </row>
    <row r="16" spans="1:7" ht="6" customHeight="1">
      <c r="A16" s="13"/>
      <c r="B16" s="13"/>
      <c r="C16" s="13"/>
      <c r="D16" s="13"/>
      <c r="E16" s="27"/>
    </row>
    <row r="17" spans="1:14" ht="32.25" thickBot="1">
      <c r="A17" s="29" t="s">
        <v>170</v>
      </c>
      <c r="B17" s="279" t="s">
        <v>171</v>
      </c>
      <c r="C17" s="31">
        <f>C12-C15</f>
        <v>20000</v>
      </c>
      <c r="D17" s="30">
        <f>D12-D15</f>
        <v>0</v>
      </c>
      <c r="E17" s="278" t="s">
        <v>172</v>
      </c>
    </row>
    <row r="18" spans="1:14" ht="6" customHeight="1" thickTop="1" thickBot="1">
      <c r="A18" s="18"/>
      <c r="B18" s="18"/>
      <c r="C18" s="18"/>
      <c r="D18" s="18"/>
      <c r="E18" s="18"/>
    </row>
    <row r="19" spans="1:14" ht="24" customHeight="1" thickTop="1">
      <c r="A19" s="37" t="s">
        <v>158</v>
      </c>
    </row>
    <row r="20" spans="1:14" ht="6.9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24" customHeight="1">
      <c r="A21" s="14" t="s">
        <v>173</v>
      </c>
      <c r="B21" s="32" t="str">
        <f>A15</f>
        <v>Total Fixed Cost</v>
      </c>
      <c r="C21" s="1"/>
      <c r="D21" s="32" t="s">
        <v>174</v>
      </c>
      <c r="E21" s="1"/>
      <c r="F21" s="1"/>
      <c r="G21" s="33"/>
      <c r="H21" s="34" t="s">
        <v>175</v>
      </c>
      <c r="I21" s="16"/>
    </row>
    <row r="22" spans="1:14">
      <c r="A22" s="14" t="s">
        <v>176</v>
      </c>
      <c r="B22" s="8">
        <f>B15</f>
        <v>20000</v>
      </c>
      <c r="C22" s="17" t="s">
        <v>177</v>
      </c>
      <c r="D22" s="1">
        <f>B12</f>
        <v>4</v>
      </c>
      <c r="F22" s="1" t="s">
        <v>178</v>
      </c>
      <c r="G22" s="25"/>
      <c r="H22" s="36">
        <f>B22/D22</f>
        <v>5000</v>
      </c>
    </row>
    <row r="23" spans="1:14" ht="6.9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14" t="s">
        <v>173</v>
      </c>
      <c r="B24" s="32" t="str">
        <f>+B21</f>
        <v>Total Fixed Cost</v>
      </c>
      <c r="D24" s="32" t="s">
        <v>55</v>
      </c>
      <c r="G24" s="16"/>
      <c r="H24" s="34" t="s">
        <v>179</v>
      </c>
      <c r="J24" s="25"/>
    </row>
    <row r="25" spans="1:14">
      <c r="A25" s="14" t="s">
        <v>180</v>
      </c>
      <c r="B25" s="8">
        <f>B22</f>
        <v>20000</v>
      </c>
      <c r="C25" s="17" t="s">
        <v>177</v>
      </c>
      <c r="D25" s="9">
        <f>B13</f>
        <v>0.4</v>
      </c>
      <c r="F25" s="1" t="s">
        <v>178</v>
      </c>
      <c r="G25" s="16"/>
      <c r="H25" s="306">
        <f>B25/D25</f>
        <v>50000</v>
      </c>
      <c r="I25" s="306"/>
      <c r="J25" s="26"/>
    </row>
    <row r="26" spans="1:14" ht="6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14" t="s">
        <v>181</v>
      </c>
      <c r="C27" s="25" t="s">
        <v>182</v>
      </c>
      <c r="E27" s="25" t="s">
        <v>183</v>
      </c>
      <c r="F27" s="39" t="s">
        <v>184</v>
      </c>
      <c r="G27" s="25"/>
      <c r="H27" s="17" t="s">
        <v>185</v>
      </c>
      <c r="I27" s="1"/>
      <c r="K27" s="34" t="s">
        <v>181</v>
      </c>
    </row>
    <row r="28" spans="1:14">
      <c r="B28" s="280">
        <f>C8</f>
        <v>100000</v>
      </c>
      <c r="C28" s="17" t="s">
        <v>186</v>
      </c>
      <c r="D28" s="280">
        <f>D8</f>
        <v>50000</v>
      </c>
      <c r="E28" s="281" t="str">
        <f>"=  $"&amp;(B28-D28)</f>
        <v>=  $50000</v>
      </c>
      <c r="F28" s="40" t="s">
        <v>187</v>
      </c>
      <c r="G28" s="307">
        <f>+B28</f>
        <v>100000</v>
      </c>
      <c r="H28" s="307"/>
      <c r="I28" s="1" t="s">
        <v>178</v>
      </c>
      <c r="K28" s="35">
        <f>+(B28-D28)/G28</f>
        <v>0.5</v>
      </c>
    </row>
    <row r="29" spans="1:14" ht="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14" t="s">
        <v>188</v>
      </c>
      <c r="B30" s="32" t="s">
        <v>189</v>
      </c>
      <c r="D30" s="19"/>
      <c r="E30" s="32" t="s">
        <v>190</v>
      </c>
      <c r="F30" s="22"/>
      <c r="I30" s="34" t="s">
        <v>188</v>
      </c>
    </row>
    <row r="31" spans="1:14" ht="21" thickBot="1">
      <c r="B31" s="280">
        <f>C12</f>
        <v>40000</v>
      </c>
      <c r="D31" s="17" t="s">
        <v>177</v>
      </c>
      <c r="E31" s="280">
        <f>C17</f>
        <v>20000</v>
      </c>
      <c r="F31" s="1" t="s">
        <v>178</v>
      </c>
      <c r="H31" s="308">
        <f>B31/E31</f>
        <v>2</v>
      </c>
      <c r="I31" s="308"/>
      <c r="J31" s="308"/>
      <c r="L31" s="209" t="s">
        <v>191</v>
      </c>
    </row>
    <row r="32" spans="1:14" ht="6" customHeight="1" thickTop="1" thickBo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5" ht="21" thickTop="1">
      <c r="E33" s="12"/>
    </row>
    <row r="34" spans="1:5">
      <c r="A34" s="209" t="s">
        <v>192</v>
      </c>
    </row>
    <row r="35" spans="1:5">
      <c r="A35" s="20"/>
    </row>
    <row r="67" spans="16:165">
      <c r="P67" s="20" t="s">
        <v>193</v>
      </c>
      <c r="Q67" s="20">
        <f>'cost volume profit Pizza Shop'!B8</f>
        <v>10</v>
      </c>
      <c r="AB67"/>
      <c r="AC67"/>
      <c r="AD67" s="285">
        <v>10000</v>
      </c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</row>
    <row r="68" spans="16:165">
      <c r="P68" s="20" t="s">
        <v>194</v>
      </c>
      <c r="Q68" s="20">
        <f>'cost volume profit Pizza Shop'!B10</f>
        <v>6</v>
      </c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</row>
    <row r="69" spans="16:165">
      <c r="P69" s="20" t="str">
        <f>'cost volume profit Pizza Shop'!A15</f>
        <v>Total Fixed Cost</v>
      </c>
      <c r="Q69" s="20">
        <f>'cost volume profit Pizza Shop'!B15</f>
        <v>20000</v>
      </c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</row>
    <row r="70" spans="16:165">
      <c r="P70" s="20" t="s">
        <v>195</v>
      </c>
      <c r="Q70" s="21">
        <f>'cost volume profit Pizza Shop'!D6</f>
        <v>5000</v>
      </c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</row>
    <row r="71" spans="16:165"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</row>
    <row r="72" spans="16:165"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</row>
    <row r="73" spans="16:165"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</row>
    <row r="74" spans="16:165">
      <c r="AB74" t="s">
        <v>196</v>
      </c>
      <c r="AC74">
        <v>1</v>
      </c>
      <c r="AD74">
        <f t="shared" ref="AD74:BI74" si="0">+AC74+1</f>
        <v>2</v>
      </c>
      <c r="AE74">
        <f t="shared" si="0"/>
        <v>3</v>
      </c>
      <c r="AF74">
        <f t="shared" si="0"/>
        <v>4</v>
      </c>
      <c r="AG74">
        <f t="shared" si="0"/>
        <v>5</v>
      </c>
      <c r="AH74">
        <f t="shared" si="0"/>
        <v>6</v>
      </c>
      <c r="AI74">
        <f t="shared" si="0"/>
        <v>7</v>
      </c>
      <c r="AJ74">
        <f t="shared" si="0"/>
        <v>8</v>
      </c>
      <c r="AK74">
        <f t="shared" si="0"/>
        <v>9</v>
      </c>
      <c r="AL74">
        <f t="shared" si="0"/>
        <v>10</v>
      </c>
      <c r="AM74">
        <f t="shared" si="0"/>
        <v>11</v>
      </c>
      <c r="AN74">
        <f t="shared" si="0"/>
        <v>12</v>
      </c>
      <c r="AO74">
        <f t="shared" si="0"/>
        <v>13</v>
      </c>
      <c r="AP74">
        <f t="shared" si="0"/>
        <v>14</v>
      </c>
      <c r="AQ74">
        <f t="shared" si="0"/>
        <v>15</v>
      </c>
      <c r="AR74">
        <f t="shared" si="0"/>
        <v>16</v>
      </c>
      <c r="AS74">
        <f t="shared" si="0"/>
        <v>17</v>
      </c>
      <c r="AT74">
        <f t="shared" si="0"/>
        <v>18</v>
      </c>
      <c r="AU74">
        <f t="shared" si="0"/>
        <v>19</v>
      </c>
      <c r="AV74">
        <f t="shared" si="0"/>
        <v>20</v>
      </c>
      <c r="AW74">
        <f t="shared" si="0"/>
        <v>21</v>
      </c>
      <c r="AX74">
        <f t="shared" si="0"/>
        <v>22</v>
      </c>
      <c r="AY74">
        <f t="shared" si="0"/>
        <v>23</v>
      </c>
      <c r="AZ74">
        <f t="shared" si="0"/>
        <v>24</v>
      </c>
      <c r="BA74">
        <f t="shared" si="0"/>
        <v>25</v>
      </c>
      <c r="BB74">
        <f t="shared" si="0"/>
        <v>26</v>
      </c>
      <c r="BC74">
        <f t="shared" si="0"/>
        <v>27</v>
      </c>
      <c r="BD74">
        <f t="shared" si="0"/>
        <v>28</v>
      </c>
      <c r="BE74">
        <f t="shared" si="0"/>
        <v>29</v>
      </c>
      <c r="BF74">
        <f t="shared" si="0"/>
        <v>30</v>
      </c>
      <c r="BG74">
        <f t="shared" si="0"/>
        <v>31</v>
      </c>
      <c r="BH74">
        <f t="shared" si="0"/>
        <v>32</v>
      </c>
      <c r="BI74">
        <f t="shared" si="0"/>
        <v>33</v>
      </c>
      <c r="BJ74">
        <f t="shared" ref="BJ74:CO74" si="1">+BI74+1</f>
        <v>34</v>
      </c>
      <c r="BK74">
        <f t="shared" si="1"/>
        <v>35</v>
      </c>
      <c r="BL74">
        <f t="shared" si="1"/>
        <v>36</v>
      </c>
      <c r="BM74">
        <f t="shared" si="1"/>
        <v>37</v>
      </c>
      <c r="BN74">
        <f t="shared" si="1"/>
        <v>38</v>
      </c>
      <c r="BO74">
        <f t="shared" si="1"/>
        <v>39</v>
      </c>
      <c r="BP74">
        <f t="shared" si="1"/>
        <v>40</v>
      </c>
      <c r="BQ74">
        <f t="shared" si="1"/>
        <v>41</v>
      </c>
      <c r="BR74">
        <f t="shared" si="1"/>
        <v>42</v>
      </c>
      <c r="BS74">
        <f t="shared" si="1"/>
        <v>43</v>
      </c>
      <c r="BT74">
        <f t="shared" si="1"/>
        <v>44</v>
      </c>
      <c r="BU74">
        <f t="shared" si="1"/>
        <v>45</v>
      </c>
      <c r="BV74">
        <f t="shared" si="1"/>
        <v>46</v>
      </c>
      <c r="BW74">
        <f t="shared" si="1"/>
        <v>47</v>
      </c>
      <c r="BX74">
        <f t="shared" si="1"/>
        <v>48</v>
      </c>
      <c r="BY74">
        <f t="shared" si="1"/>
        <v>49</v>
      </c>
      <c r="BZ74">
        <f t="shared" si="1"/>
        <v>50</v>
      </c>
      <c r="CA74">
        <f t="shared" si="1"/>
        <v>51</v>
      </c>
      <c r="CB74">
        <f t="shared" si="1"/>
        <v>52</v>
      </c>
      <c r="CC74">
        <f t="shared" si="1"/>
        <v>53</v>
      </c>
      <c r="CD74">
        <f t="shared" si="1"/>
        <v>54</v>
      </c>
      <c r="CE74">
        <f t="shared" si="1"/>
        <v>55</v>
      </c>
      <c r="CF74">
        <f t="shared" si="1"/>
        <v>56</v>
      </c>
      <c r="CG74">
        <f t="shared" si="1"/>
        <v>57</v>
      </c>
      <c r="CH74">
        <f t="shared" si="1"/>
        <v>58</v>
      </c>
      <c r="CI74">
        <f t="shared" si="1"/>
        <v>59</v>
      </c>
      <c r="CJ74">
        <f t="shared" si="1"/>
        <v>60</v>
      </c>
      <c r="CK74">
        <f t="shared" si="1"/>
        <v>61</v>
      </c>
      <c r="CL74">
        <f t="shared" si="1"/>
        <v>62</v>
      </c>
      <c r="CM74">
        <f t="shared" si="1"/>
        <v>63</v>
      </c>
      <c r="CN74">
        <f t="shared" si="1"/>
        <v>64</v>
      </c>
      <c r="CO74">
        <f t="shared" si="1"/>
        <v>65</v>
      </c>
      <c r="CP74">
        <f t="shared" ref="CP74:DU74" si="2">+CO74+1</f>
        <v>66</v>
      </c>
      <c r="CQ74">
        <f t="shared" si="2"/>
        <v>67</v>
      </c>
      <c r="CR74">
        <f t="shared" si="2"/>
        <v>68</v>
      </c>
      <c r="CS74">
        <f t="shared" si="2"/>
        <v>69</v>
      </c>
      <c r="CT74">
        <f t="shared" si="2"/>
        <v>70</v>
      </c>
      <c r="CU74">
        <f t="shared" si="2"/>
        <v>71</v>
      </c>
      <c r="CV74">
        <f t="shared" si="2"/>
        <v>72</v>
      </c>
      <c r="CW74">
        <f t="shared" si="2"/>
        <v>73</v>
      </c>
      <c r="CX74">
        <f t="shared" si="2"/>
        <v>74</v>
      </c>
      <c r="CY74">
        <f t="shared" si="2"/>
        <v>75</v>
      </c>
      <c r="CZ74">
        <f t="shared" si="2"/>
        <v>76</v>
      </c>
      <c r="DA74">
        <f t="shared" si="2"/>
        <v>77</v>
      </c>
      <c r="DB74">
        <f t="shared" si="2"/>
        <v>78</v>
      </c>
      <c r="DC74">
        <f t="shared" si="2"/>
        <v>79</v>
      </c>
      <c r="DD74">
        <f t="shared" si="2"/>
        <v>80</v>
      </c>
      <c r="DE74">
        <f t="shared" si="2"/>
        <v>81</v>
      </c>
      <c r="DF74">
        <f t="shared" si="2"/>
        <v>82</v>
      </c>
      <c r="DG74">
        <f t="shared" si="2"/>
        <v>83</v>
      </c>
      <c r="DH74">
        <f t="shared" si="2"/>
        <v>84</v>
      </c>
      <c r="DI74">
        <f t="shared" si="2"/>
        <v>85</v>
      </c>
      <c r="DJ74">
        <f t="shared" si="2"/>
        <v>86</v>
      </c>
      <c r="DK74">
        <f t="shared" si="2"/>
        <v>87</v>
      </c>
      <c r="DL74">
        <f t="shared" si="2"/>
        <v>88</v>
      </c>
      <c r="DM74">
        <f t="shared" si="2"/>
        <v>89</v>
      </c>
      <c r="DN74">
        <f t="shared" si="2"/>
        <v>90</v>
      </c>
      <c r="DO74">
        <f t="shared" si="2"/>
        <v>91</v>
      </c>
      <c r="DP74">
        <f t="shared" si="2"/>
        <v>92</v>
      </c>
      <c r="DQ74">
        <f t="shared" si="2"/>
        <v>93</v>
      </c>
      <c r="DR74">
        <f t="shared" si="2"/>
        <v>94</v>
      </c>
      <c r="DS74">
        <f t="shared" si="2"/>
        <v>95</v>
      </c>
      <c r="DT74">
        <f t="shared" si="2"/>
        <v>96</v>
      </c>
      <c r="DU74">
        <f t="shared" si="2"/>
        <v>97</v>
      </c>
      <c r="DV74">
        <f t="shared" ref="DV74:ES74" si="3">+DU74+1</f>
        <v>98</v>
      </c>
      <c r="DW74">
        <f t="shared" si="3"/>
        <v>99</v>
      </c>
      <c r="DX74">
        <f t="shared" si="3"/>
        <v>100</v>
      </c>
      <c r="DY74">
        <f t="shared" si="3"/>
        <v>101</v>
      </c>
      <c r="DZ74">
        <f t="shared" si="3"/>
        <v>102</v>
      </c>
      <c r="EA74">
        <f t="shared" si="3"/>
        <v>103</v>
      </c>
      <c r="EB74">
        <f t="shared" si="3"/>
        <v>104</v>
      </c>
      <c r="EC74">
        <f t="shared" si="3"/>
        <v>105</v>
      </c>
      <c r="ED74">
        <f t="shared" si="3"/>
        <v>106</v>
      </c>
      <c r="EE74">
        <f t="shared" si="3"/>
        <v>107</v>
      </c>
      <c r="EF74">
        <f t="shared" si="3"/>
        <v>108</v>
      </c>
      <c r="EG74">
        <f t="shared" si="3"/>
        <v>109</v>
      </c>
      <c r="EH74">
        <f t="shared" si="3"/>
        <v>110</v>
      </c>
      <c r="EI74">
        <f t="shared" si="3"/>
        <v>111</v>
      </c>
      <c r="EJ74">
        <f t="shared" si="3"/>
        <v>112</v>
      </c>
      <c r="EK74">
        <f t="shared" si="3"/>
        <v>113</v>
      </c>
      <c r="EL74">
        <f t="shared" si="3"/>
        <v>114</v>
      </c>
      <c r="EM74">
        <f t="shared" si="3"/>
        <v>115</v>
      </c>
      <c r="EN74">
        <f t="shared" si="3"/>
        <v>116</v>
      </c>
      <c r="EO74">
        <f t="shared" si="3"/>
        <v>117</v>
      </c>
      <c r="EP74">
        <f t="shared" si="3"/>
        <v>118</v>
      </c>
      <c r="EQ74">
        <f t="shared" si="3"/>
        <v>119</v>
      </c>
      <c r="ER74">
        <f t="shared" si="3"/>
        <v>120</v>
      </c>
      <c r="ES74">
        <f t="shared" si="3"/>
        <v>121</v>
      </c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</row>
    <row r="75" spans="16:165">
      <c r="AB75"/>
      <c r="AC75">
        <v>100</v>
      </c>
      <c r="AD75">
        <f t="shared" ref="AD75:BI75" si="4">+AC75+100</f>
        <v>200</v>
      </c>
      <c r="AE75">
        <f t="shared" si="4"/>
        <v>300</v>
      </c>
      <c r="AF75">
        <f t="shared" si="4"/>
        <v>400</v>
      </c>
      <c r="AG75">
        <f t="shared" si="4"/>
        <v>500</v>
      </c>
      <c r="AH75">
        <f t="shared" si="4"/>
        <v>600</v>
      </c>
      <c r="AI75">
        <f t="shared" si="4"/>
        <v>700</v>
      </c>
      <c r="AJ75">
        <f t="shared" si="4"/>
        <v>800</v>
      </c>
      <c r="AK75">
        <f t="shared" si="4"/>
        <v>900</v>
      </c>
      <c r="AL75">
        <f t="shared" si="4"/>
        <v>1000</v>
      </c>
      <c r="AM75">
        <f t="shared" si="4"/>
        <v>1100</v>
      </c>
      <c r="AN75">
        <f t="shared" si="4"/>
        <v>1200</v>
      </c>
      <c r="AO75">
        <f t="shared" si="4"/>
        <v>1300</v>
      </c>
      <c r="AP75">
        <f t="shared" si="4"/>
        <v>1400</v>
      </c>
      <c r="AQ75">
        <f t="shared" si="4"/>
        <v>1500</v>
      </c>
      <c r="AR75">
        <f t="shared" si="4"/>
        <v>1600</v>
      </c>
      <c r="AS75">
        <f t="shared" si="4"/>
        <v>1700</v>
      </c>
      <c r="AT75">
        <f t="shared" si="4"/>
        <v>1800</v>
      </c>
      <c r="AU75">
        <f t="shared" si="4"/>
        <v>1900</v>
      </c>
      <c r="AV75">
        <f t="shared" si="4"/>
        <v>2000</v>
      </c>
      <c r="AW75">
        <f t="shared" si="4"/>
        <v>2100</v>
      </c>
      <c r="AX75">
        <f t="shared" si="4"/>
        <v>2200</v>
      </c>
      <c r="AY75">
        <f t="shared" si="4"/>
        <v>2300</v>
      </c>
      <c r="AZ75">
        <f t="shared" si="4"/>
        <v>2400</v>
      </c>
      <c r="BA75">
        <f t="shared" si="4"/>
        <v>2500</v>
      </c>
      <c r="BB75">
        <f t="shared" si="4"/>
        <v>2600</v>
      </c>
      <c r="BC75">
        <f t="shared" si="4"/>
        <v>2700</v>
      </c>
      <c r="BD75">
        <f t="shared" si="4"/>
        <v>2800</v>
      </c>
      <c r="BE75">
        <f t="shared" si="4"/>
        <v>2900</v>
      </c>
      <c r="BF75">
        <f t="shared" si="4"/>
        <v>3000</v>
      </c>
      <c r="BG75">
        <f t="shared" si="4"/>
        <v>3100</v>
      </c>
      <c r="BH75">
        <f t="shared" si="4"/>
        <v>3200</v>
      </c>
      <c r="BI75">
        <f t="shared" si="4"/>
        <v>3300</v>
      </c>
      <c r="BJ75">
        <f t="shared" ref="BJ75:CO75" si="5">+BI75+100</f>
        <v>3400</v>
      </c>
      <c r="BK75">
        <f t="shared" si="5"/>
        <v>3500</v>
      </c>
      <c r="BL75">
        <f t="shared" si="5"/>
        <v>3600</v>
      </c>
      <c r="BM75">
        <f t="shared" si="5"/>
        <v>3700</v>
      </c>
      <c r="BN75">
        <f t="shared" si="5"/>
        <v>3800</v>
      </c>
      <c r="BO75">
        <f t="shared" si="5"/>
        <v>3900</v>
      </c>
      <c r="BP75">
        <f t="shared" si="5"/>
        <v>4000</v>
      </c>
      <c r="BQ75">
        <f t="shared" si="5"/>
        <v>4100</v>
      </c>
      <c r="BR75">
        <f t="shared" si="5"/>
        <v>4200</v>
      </c>
      <c r="BS75">
        <f t="shared" si="5"/>
        <v>4300</v>
      </c>
      <c r="BT75">
        <f t="shared" si="5"/>
        <v>4400</v>
      </c>
      <c r="BU75">
        <f t="shared" si="5"/>
        <v>4500</v>
      </c>
      <c r="BV75">
        <f t="shared" si="5"/>
        <v>4600</v>
      </c>
      <c r="BW75">
        <f t="shared" si="5"/>
        <v>4700</v>
      </c>
      <c r="BX75">
        <f t="shared" si="5"/>
        <v>4800</v>
      </c>
      <c r="BY75">
        <f t="shared" si="5"/>
        <v>4900</v>
      </c>
      <c r="BZ75">
        <f t="shared" si="5"/>
        <v>5000</v>
      </c>
      <c r="CA75">
        <f t="shared" si="5"/>
        <v>5100</v>
      </c>
      <c r="CB75">
        <f t="shared" si="5"/>
        <v>5200</v>
      </c>
      <c r="CC75">
        <f t="shared" si="5"/>
        <v>5300</v>
      </c>
      <c r="CD75">
        <f t="shared" si="5"/>
        <v>5400</v>
      </c>
      <c r="CE75">
        <f t="shared" si="5"/>
        <v>5500</v>
      </c>
      <c r="CF75">
        <f t="shared" si="5"/>
        <v>5600</v>
      </c>
      <c r="CG75">
        <f t="shared" si="5"/>
        <v>5700</v>
      </c>
      <c r="CH75">
        <f t="shared" si="5"/>
        <v>5800</v>
      </c>
      <c r="CI75">
        <f t="shared" si="5"/>
        <v>5900</v>
      </c>
      <c r="CJ75">
        <f t="shared" si="5"/>
        <v>6000</v>
      </c>
      <c r="CK75">
        <f t="shared" si="5"/>
        <v>6100</v>
      </c>
      <c r="CL75">
        <f t="shared" si="5"/>
        <v>6200</v>
      </c>
      <c r="CM75">
        <f t="shared" si="5"/>
        <v>6300</v>
      </c>
      <c r="CN75">
        <f t="shared" si="5"/>
        <v>6400</v>
      </c>
      <c r="CO75">
        <f t="shared" si="5"/>
        <v>6500</v>
      </c>
      <c r="CP75">
        <f t="shared" ref="CP75:DU75" si="6">+CO75+100</f>
        <v>6600</v>
      </c>
      <c r="CQ75">
        <f t="shared" si="6"/>
        <v>6700</v>
      </c>
      <c r="CR75">
        <f t="shared" si="6"/>
        <v>6800</v>
      </c>
      <c r="CS75">
        <f t="shared" si="6"/>
        <v>6900</v>
      </c>
      <c r="CT75">
        <f t="shared" si="6"/>
        <v>7000</v>
      </c>
      <c r="CU75">
        <f t="shared" si="6"/>
        <v>7100</v>
      </c>
      <c r="CV75">
        <f t="shared" si="6"/>
        <v>7200</v>
      </c>
      <c r="CW75">
        <f t="shared" si="6"/>
        <v>7300</v>
      </c>
      <c r="CX75">
        <f t="shared" si="6"/>
        <v>7400</v>
      </c>
      <c r="CY75">
        <f t="shared" si="6"/>
        <v>7500</v>
      </c>
      <c r="CZ75">
        <f t="shared" si="6"/>
        <v>7600</v>
      </c>
      <c r="DA75">
        <f t="shared" si="6"/>
        <v>7700</v>
      </c>
      <c r="DB75">
        <f t="shared" si="6"/>
        <v>7800</v>
      </c>
      <c r="DC75">
        <f t="shared" si="6"/>
        <v>7900</v>
      </c>
      <c r="DD75">
        <f t="shared" si="6"/>
        <v>8000</v>
      </c>
      <c r="DE75">
        <f t="shared" si="6"/>
        <v>8100</v>
      </c>
      <c r="DF75">
        <f t="shared" si="6"/>
        <v>8200</v>
      </c>
      <c r="DG75">
        <f t="shared" si="6"/>
        <v>8300</v>
      </c>
      <c r="DH75">
        <f t="shared" si="6"/>
        <v>8400</v>
      </c>
      <c r="DI75">
        <f t="shared" si="6"/>
        <v>8500</v>
      </c>
      <c r="DJ75">
        <f t="shared" si="6"/>
        <v>8600</v>
      </c>
      <c r="DK75">
        <f t="shared" si="6"/>
        <v>8700</v>
      </c>
      <c r="DL75">
        <f t="shared" si="6"/>
        <v>8800</v>
      </c>
      <c r="DM75">
        <f t="shared" si="6"/>
        <v>8900</v>
      </c>
      <c r="DN75">
        <f t="shared" si="6"/>
        <v>9000</v>
      </c>
      <c r="DO75">
        <f t="shared" si="6"/>
        <v>9100</v>
      </c>
      <c r="DP75">
        <f t="shared" si="6"/>
        <v>9200</v>
      </c>
      <c r="DQ75">
        <f t="shared" si="6"/>
        <v>9300</v>
      </c>
      <c r="DR75">
        <f t="shared" si="6"/>
        <v>9400</v>
      </c>
      <c r="DS75">
        <f t="shared" si="6"/>
        <v>9500</v>
      </c>
      <c r="DT75">
        <f t="shared" si="6"/>
        <v>9600</v>
      </c>
      <c r="DU75">
        <f t="shared" si="6"/>
        <v>9700</v>
      </c>
      <c r="DV75">
        <f t="shared" ref="DV75:ES75" si="7">+DU75+100</f>
        <v>9800</v>
      </c>
      <c r="DW75">
        <f t="shared" si="7"/>
        <v>9900</v>
      </c>
      <c r="DX75">
        <f t="shared" si="7"/>
        <v>10000</v>
      </c>
      <c r="DY75">
        <f t="shared" si="7"/>
        <v>10100</v>
      </c>
      <c r="DZ75">
        <f t="shared" si="7"/>
        <v>10200</v>
      </c>
      <c r="EA75">
        <f t="shared" si="7"/>
        <v>10300</v>
      </c>
      <c r="EB75">
        <f t="shared" si="7"/>
        <v>10400</v>
      </c>
      <c r="EC75">
        <f t="shared" si="7"/>
        <v>10500</v>
      </c>
      <c r="ED75">
        <f t="shared" si="7"/>
        <v>10600</v>
      </c>
      <c r="EE75">
        <f t="shared" si="7"/>
        <v>10700</v>
      </c>
      <c r="EF75">
        <f t="shared" si="7"/>
        <v>10800</v>
      </c>
      <c r="EG75">
        <f t="shared" si="7"/>
        <v>10900</v>
      </c>
      <c r="EH75">
        <f t="shared" si="7"/>
        <v>11000</v>
      </c>
      <c r="EI75">
        <f t="shared" si="7"/>
        <v>11100</v>
      </c>
      <c r="EJ75">
        <f t="shared" si="7"/>
        <v>11200</v>
      </c>
      <c r="EK75">
        <f t="shared" si="7"/>
        <v>11300</v>
      </c>
      <c r="EL75">
        <f t="shared" si="7"/>
        <v>11400</v>
      </c>
      <c r="EM75">
        <f t="shared" si="7"/>
        <v>11500</v>
      </c>
      <c r="EN75">
        <f t="shared" si="7"/>
        <v>11600</v>
      </c>
      <c r="EO75">
        <f t="shared" si="7"/>
        <v>11700</v>
      </c>
      <c r="EP75">
        <f t="shared" si="7"/>
        <v>11800</v>
      </c>
      <c r="EQ75">
        <f t="shared" si="7"/>
        <v>11900</v>
      </c>
      <c r="ER75">
        <f t="shared" si="7"/>
        <v>12000</v>
      </c>
      <c r="ES75">
        <f t="shared" si="7"/>
        <v>12100</v>
      </c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</row>
    <row r="76" spans="16:165">
      <c r="AB76" t="s">
        <v>197</v>
      </c>
      <c r="AC76">
        <f>AC75*'cost volume profit Pizza Shop'!$Q$67</f>
        <v>1000</v>
      </c>
      <c r="AD76">
        <f>AD75*'cost volume profit Pizza Shop'!$Q$67</f>
        <v>2000</v>
      </c>
      <c r="AE76">
        <f>AE75*'cost volume profit Pizza Shop'!$Q$67</f>
        <v>3000</v>
      </c>
      <c r="AF76">
        <f>AF75*'cost volume profit Pizza Shop'!$Q$67</f>
        <v>4000</v>
      </c>
      <c r="AG76">
        <f>AG75*'cost volume profit Pizza Shop'!$Q$67</f>
        <v>5000</v>
      </c>
      <c r="AH76">
        <f>AH75*'cost volume profit Pizza Shop'!$Q$67</f>
        <v>6000</v>
      </c>
      <c r="AI76">
        <f>AI75*'cost volume profit Pizza Shop'!$Q$67</f>
        <v>7000</v>
      </c>
      <c r="AJ76">
        <f>AJ75*'cost volume profit Pizza Shop'!$Q$67</f>
        <v>8000</v>
      </c>
      <c r="AK76">
        <f>AK75*'cost volume profit Pizza Shop'!$Q$67</f>
        <v>9000</v>
      </c>
      <c r="AL76">
        <f>AL75*'cost volume profit Pizza Shop'!$Q$67</f>
        <v>10000</v>
      </c>
      <c r="AM76">
        <f>AM75*'cost volume profit Pizza Shop'!$Q$67</f>
        <v>11000</v>
      </c>
      <c r="AN76">
        <f>AN75*'cost volume profit Pizza Shop'!$Q$67</f>
        <v>12000</v>
      </c>
      <c r="AO76">
        <f>AO75*'cost volume profit Pizza Shop'!$Q$67</f>
        <v>13000</v>
      </c>
      <c r="AP76">
        <f>AP75*'cost volume profit Pizza Shop'!$Q$67</f>
        <v>14000</v>
      </c>
      <c r="AQ76">
        <f>AQ75*'cost volume profit Pizza Shop'!$Q$67</f>
        <v>15000</v>
      </c>
      <c r="AR76">
        <f>AR75*'cost volume profit Pizza Shop'!$Q$67</f>
        <v>16000</v>
      </c>
      <c r="AS76">
        <f>AS75*'cost volume profit Pizza Shop'!$Q$67</f>
        <v>17000</v>
      </c>
      <c r="AT76">
        <f>AT75*'cost volume profit Pizza Shop'!$Q$67</f>
        <v>18000</v>
      </c>
      <c r="AU76">
        <f>AU75*'cost volume profit Pizza Shop'!$Q$67</f>
        <v>19000</v>
      </c>
      <c r="AV76">
        <f>AV75*'cost volume profit Pizza Shop'!$Q$67</f>
        <v>20000</v>
      </c>
      <c r="AW76">
        <f>AW75*'cost volume profit Pizza Shop'!$Q$67</f>
        <v>21000</v>
      </c>
      <c r="AX76">
        <f>AX75*'cost volume profit Pizza Shop'!$Q$67</f>
        <v>22000</v>
      </c>
      <c r="AY76">
        <f>AY75*'cost volume profit Pizza Shop'!$Q$67</f>
        <v>23000</v>
      </c>
      <c r="AZ76">
        <f>AZ75*'cost volume profit Pizza Shop'!$Q$67</f>
        <v>24000</v>
      </c>
      <c r="BA76">
        <f>BA75*'cost volume profit Pizza Shop'!$Q$67</f>
        <v>25000</v>
      </c>
      <c r="BB76">
        <f>BB75*'cost volume profit Pizza Shop'!$Q$67</f>
        <v>26000</v>
      </c>
      <c r="BC76">
        <f>BC75*'cost volume profit Pizza Shop'!$Q$67</f>
        <v>27000</v>
      </c>
      <c r="BD76">
        <f>BD75*'cost volume profit Pizza Shop'!$Q$67</f>
        <v>28000</v>
      </c>
      <c r="BE76">
        <f>BE75*'cost volume profit Pizza Shop'!$Q$67</f>
        <v>29000</v>
      </c>
      <c r="BF76">
        <f>BF75*'cost volume profit Pizza Shop'!$Q$67</f>
        <v>30000</v>
      </c>
      <c r="BG76">
        <f>BG75*'cost volume profit Pizza Shop'!$Q$67</f>
        <v>31000</v>
      </c>
      <c r="BH76">
        <f>BH75*'cost volume profit Pizza Shop'!$Q$67</f>
        <v>32000</v>
      </c>
      <c r="BI76">
        <f>BI75*'cost volume profit Pizza Shop'!$Q$67</f>
        <v>33000</v>
      </c>
      <c r="BJ76">
        <f>BJ75*'cost volume profit Pizza Shop'!$Q$67</f>
        <v>34000</v>
      </c>
      <c r="BK76">
        <f>BK75*'cost volume profit Pizza Shop'!$Q$67</f>
        <v>35000</v>
      </c>
      <c r="BL76">
        <f>BL75*'cost volume profit Pizza Shop'!$Q$67</f>
        <v>36000</v>
      </c>
      <c r="BM76">
        <f>BM75*'cost volume profit Pizza Shop'!$Q$67</f>
        <v>37000</v>
      </c>
      <c r="BN76">
        <f>BN75*'cost volume profit Pizza Shop'!$Q$67</f>
        <v>38000</v>
      </c>
      <c r="BO76">
        <f>BO75*'cost volume profit Pizza Shop'!$Q$67</f>
        <v>39000</v>
      </c>
      <c r="BP76">
        <f>BP75*'cost volume profit Pizza Shop'!$Q$67</f>
        <v>40000</v>
      </c>
      <c r="BQ76">
        <f>BQ75*'cost volume profit Pizza Shop'!$Q$67</f>
        <v>41000</v>
      </c>
      <c r="BR76">
        <f>BR75*'cost volume profit Pizza Shop'!$Q$67</f>
        <v>42000</v>
      </c>
      <c r="BS76">
        <f>BS75*'cost volume profit Pizza Shop'!$Q$67</f>
        <v>43000</v>
      </c>
      <c r="BT76">
        <f>BT75*'cost volume profit Pizza Shop'!$Q$67</f>
        <v>44000</v>
      </c>
      <c r="BU76">
        <f>BU75*'cost volume profit Pizza Shop'!$Q$67</f>
        <v>45000</v>
      </c>
      <c r="BV76">
        <f>BV75*'cost volume profit Pizza Shop'!$Q$67</f>
        <v>46000</v>
      </c>
      <c r="BW76">
        <f>BW75*'cost volume profit Pizza Shop'!$Q$67</f>
        <v>47000</v>
      </c>
      <c r="BX76">
        <f>BX75*'cost volume profit Pizza Shop'!$Q$67</f>
        <v>48000</v>
      </c>
      <c r="BY76">
        <f>BY75*'cost volume profit Pizza Shop'!$Q$67</f>
        <v>49000</v>
      </c>
      <c r="BZ76">
        <f>BZ75*'cost volume profit Pizza Shop'!$Q$67</f>
        <v>50000</v>
      </c>
      <c r="CA76">
        <f>CA75*'cost volume profit Pizza Shop'!$Q$67</f>
        <v>51000</v>
      </c>
      <c r="CB76">
        <f>CB75*'cost volume profit Pizza Shop'!$Q$67</f>
        <v>52000</v>
      </c>
      <c r="CC76">
        <f>CC75*'cost volume profit Pizza Shop'!$Q$67</f>
        <v>53000</v>
      </c>
      <c r="CD76">
        <f>CD75*'cost volume profit Pizza Shop'!$Q$67</f>
        <v>54000</v>
      </c>
      <c r="CE76">
        <f>CE75*'cost volume profit Pizza Shop'!$Q$67</f>
        <v>55000</v>
      </c>
      <c r="CF76">
        <f>CF75*'cost volume profit Pizza Shop'!$Q$67</f>
        <v>56000</v>
      </c>
      <c r="CG76">
        <f>CG75*'cost volume profit Pizza Shop'!$Q$67</f>
        <v>57000</v>
      </c>
      <c r="CH76">
        <f>CH75*'cost volume profit Pizza Shop'!$Q$67</f>
        <v>58000</v>
      </c>
      <c r="CI76">
        <f>CI75*'cost volume profit Pizza Shop'!$Q$67</f>
        <v>59000</v>
      </c>
      <c r="CJ76">
        <f>CJ75*'cost volume profit Pizza Shop'!$Q$67</f>
        <v>60000</v>
      </c>
      <c r="CK76">
        <f>CK75*'cost volume profit Pizza Shop'!$Q$67</f>
        <v>61000</v>
      </c>
      <c r="CL76">
        <f>CL75*'cost volume profit Pizza Shop'!$Q$67</f>
        <v>62000</v>
      </c>
      <c r="CM76">
        <f>CM75*'cost volume profit Pizza Shop'!$Q$67</f>
        <v>63000</v>
      </c>
      <c r="CN76">
        <f>CN75*'cost volume profit Pizza Shop'!$Q$67</f>
        <v>64000</v>
      </c>
      <c r="CO76">
        <f>CO75*'cost volume profit Pizza Shop'!$Q$67</f>
        <v>65000</v>
      </c>
      <c r="CP76">
        <f>CP75*'cost volume profit Pizza Shop'!$Q$67</f>
        <v>66000</v>
      </c>
      <c r="CQ76">
        <f>CQ75*'cost volume profit Pizza Shop'!$Q$67</f>
        <v>67000</v>
      </c>
      <c r="CR76">
        <f>CR75*'cost volume profit Pizza Shop'!$Q$67</f>
        <v>68000</v>
      </c>
      <c r="CS76">
        <f>CS75*'cost volume profit Pizza Shop'!$Q$67</f>
        <v>69000</v>
      </c>
      <c r="CT76">
        <f>CT75*'cost volume profit Pizza Shop'!$Q$67</f>
        <v>70000</v>
      </c>
      <c r="CU76">
        <f>CU75*'cost volume profit Pizza Shop'!$Q$67</f>
        <v>71000</v>
      </c>
      <c r="CV76">
        <f>CV75*'cost volume profit Pizza Shop'!$Q$67</f>
        <v>72000</v>
      </c>
      <c r="CW76">
        <f>CW75*'cost volume profit Pizza Shop'!$Q$67</f>
        <v>73000</v>
      </c>
      <c r="CX76">
        <f>CX75*'cost volume profit Pizza Shop'!$Q$67</f>
        <v>74000</v>
      </c>
      <c r="CY76">
        <f>CY75*'cost volume profit Pizza Shop'!$Q$67</f>
        <v>75000</v>
      </c>
      <c r="CZ76">
        <f>CZ75*'cost volume profit Pizza Shop'!$Q$67</f>
        <v>76000</v>
      </c>
      <c r="DA76">
        <f>DA75*'cost volume profit Pizza Shop'!$Q$67</f>
        <v>77000</v>
      </c>
      <c r="DB76">
        <f>DB75*'cost volume profit Pizza Shop'!$Q$67</f>
        <v>78000</v>
      </c>
      <c r="DC76">
        <f>DC75*'cost volume profit Pizza Shop'!$Q$67</f>
        <v>79000</v>
      </c>
      <c r="DD76">
        <f>DD75*'cost volume profit Pizza Shop'!$Q$67</f>
        <v>80000</v>
      </c>
      <c r="DE76">
        <f>DE75*'cost volume profit Pizza Shop'!$Q$67</f>
        <v>81000</v>
      </c>
      <c r="DF76">
        <f>DF75*'cost volume profit Pizza Shop'!$Q$67</f>
        <v>82000</v>
      </c>
      <c r="DG76">
        <f>DG75*'cost volume profit Pizza Shop'!$Q$67</f>
        <v>83000</v>
      </c>
      <c r="DH76">
        <f>DH75*'cost volume profit Pizza Shop'!$Q$67</f>
        <v>84000</v>
      </c>
      <c r="DI76">
        <f>DI75*'cost volume profit Pizza Shop'!$Q$67</f>
        <v>85000</v>
      </c>
      <c r="DJ76">
        <f>DJ75*'cost volume profit Pizza Shop'!$Q$67</f>
        <v>86000</v>
      </c>
      <c r="DK76">
        <f>DK75*'cost volume profit Pizza Shop'!$Q$67</f>
        <v>87000</v>
      </c>
      <c r="DL76">
        <f>DL75*'cost volume profit Pizza Shop'!$Q$67</f>
        <v>88000</v>
      </c>
      <c r="DM76">
        <f>DM75*'cost volume profit Pizza Shop'!$Q$67</f>
        <v>89000</v>
      </c>
      <c r="DN76">
        <f>DN75*'cost volume profit Pizza Shop'!$Q$67</f>
        <v>90000</v>
      </c>
      <c r="DO76">
        <f>DO75*'cost volume profit Pizza Shop'!$Q$67</f>
        <v>91000</v>
      </c>
      <c r="DP76">
        <f>DP75*'cost volume profit Pizza Shop'!$Q$67</f>
        <v>92000</v>
      </c>
      <c r="DQ76">
        <f>DQ75*'cost volume profit Pizza Shop'!$Q$67</f>
        <v>93000</v>
      </c>
      <c r="DR76">
        <f>DR75*'cost volume profit Pizza Shop'!$Q$67</f>
        <v>94000</v>
      </c>
      <c r="DS76">
        <f>DS75*'cost volume profit Pizza Shop'!$Q$67</f>
        <v>95000</v>
      </c>
      <c r="DT76">
        <f>DT75*'cost volume profit Pizza Shop'!$Q$67</f>
        <v>96000</v>
      </c>
      <c r="DU76">
        <f>DU75*'cost volume profit Pizza Shop'!$Q$67</f>
        <v>97000</v>
      </c>
      <c r="DV76">
        <f>DV75*'cost volume profit Pizza Shop'!$Q$67</f>
        <v>98000</v>
      </c>
      <c r="DW76">
        <f>DW75*'cost volume profit Pizza Shop'!$Q$67</f>
        <v>99000</v>
      </c>
      <c r="DX76">
        <f>DX75*'cost volume profit Pizza Shop'!$Q$67</f>
        <v>100000</v>
      </c>
      <c r="DY76">
        <f>DY75*'cost volume profit Pizza Shop'!$Q$67</f>
        <v>101000</v>
      </c>
      <c r="DZ76">
        <f>DZ75*'cost volume profit Pizza Shop'!$Q$67</f>
        <v>102000</v>
      </c>
      <c r="EA76">
        <f>EA75*'cost volume profit Pizza Shop'!$Q$67</f>
        <v>103000</v>
      </c>
      <c r="EB76">
        <f>EB75*'cost volume profit Pizza Shop'!$Q$67</f>
        <v>104000</v>
      </c>
      <c r="EC76">
        <f>EC75*'cost volume profit Pizza Shop'!$Q$67</f>
        <v>105000</v>
      </c>
      <c r="ED76">
        <f>ED75*'cost volume profit Pizza Shop'!$Q$67</f>
        <v>106000</v>
      </c>
      <c r="EE76">
        <f>EE75*'cost volume profit Pizza Shop'!$Q$67</f>
        <v>107000</v>
      </c>
      <c r="EF76">
        <f>EF75*'cost volume profit Pizza Shop'!$Q$67</f>
        <v>108000</v>
      </c>
      <c r="EG76">
        <f>EG75*'cost volume profit Pizza Shop'!$Q$67</f>
        <v>109000</v>
      </c>
      <c r="EH76">
        <f>EH75*'cost volume profit Pizza Shop'!$Q$67</f>
        <v>110000</v>
      </c>
      <c r="EI76">
        <f>EI75*'cost volume profit Pizza Shop'!$Q$67</f>
        <v>111000</v>
      </c>
      <c r="EJ76">
        <f>EJ75*'cost volume profit Pizza Shop'!$Q$67</f>
        <v>112000</v>
      </c>
      <c r="EK76">
        <f>EK75*'cost volume profit Pizza Shop'!$Q$67</f>
        <v>113000</v>
      </c>
      <c r="EL76">
        <f>EL75*'cost volume profit Pizza Shop'!$Q$67</f>
        <v>114000</v>
      </c>
      <c r="EM76">
        <f>EM75*'cost volume profit Pizza Shop'!$Q$67</f>
        <v>115000</v>
      </c>
      <c r="EN76">
        <f>EN75*'cost volume profit Pizza Shop'!$Q$67</f>
        <v>116000</v>
      </c>
      <c r="EO76">
        <f>EO75*'cost volume profit Pizza Shop'!$Q$67</f>
        <v>117000</v>
      </c>
      <c r="EP76">
        <f>EP75*'cost volume profit Pizza Shop'!$Q$67</f>
        <v>118000</v>
      </c>
      <c r="EQ76">
        <f>EQ75*'cost volume profit Pizza Shop'!$Q$67</f>
        <v>119000</v>
      </c>
      <c r="ER76">
        <f>ER75*'cost volume profit Pizza Shop'!$Q$67</f>
        <v>120000</v>
      </c>
      <c r="ES76">
        <f>ES75*'cost volume profit Pizza Shop'!$Q$67</f>
        <v>121000</v>
      </c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</row>
    <row r="77" spans="16:165">
      <c r="AB77" t="s">
        <v>168</v>
      </c>
      <c r="AC77">
        <f>'cost volume profit Pizza Shop'!$Q$69</f>
        <v>20000</v>
      </c>
      <c r="AD77">
        <f>'cost volume profit Pizza Shop'!$Q$69</f>
        <v>20000</v>
      </c>
      <c r="AE77">
        <f>'cost volume profit Pizza Shop'!$Q$69</f>
        <v>20000</v>
      </c>
      <c r="AF77">
        <f>'cost volume profit Pizza Shop'!$Q$69</f>
        <v>20000</v>
      </c>
      <c r="AG77">
        <f>'cost volume profit Pizza Shop'!$Q$69</f>
        <v>20000</v>
      </c>
      <c r="AH77">
        <f>'cost volume profit Pizza Shop'!$Q$69</f>
        <v>20000</v>
      </c>
      <c r="AI77">
        <f>'cost volume profit Pizza Shop'!$Q$69</f>
        <v>20000</v>
      </c>
      <c r="AJ77">
        <f>'cost volume profit Pizza Shop'!$Q$69</f>
        <v>20000</v>
      </c>
      <c r="AK77">
        <f>'cost volume profit Pizza Shop'!$Q$69</f>
        <v>20000</v>
      </c>
      <c r="AL77">
        <f>'cost volume profit Pizza Shop'!$Q$69</f>
        <v>20000</v>
      </c>
      <c r="AM77">
        <f>'cost volume profit Pizza Shop'!$Q$69</f>
        <v>20000</v>
      </c>
      <c r="AN77">
        <f>'cost volume profit Pizza Shop'!$Q$69</f>
        <v>20000</v>
      </c>
      <c r="AO77">
        <f>'cost volume profit Pizza Shop'!$Q$69</f>
        <v>20000</v>
      </c>
      <c r="AP77">
        <f>'cost volume profit Pizza Shop'!$Q$69</f>
        <v>20000</v>
      </c>
      <c r="AQ77">
        <f>'cost volume profit Pizza Shop'!$Q$69</f>
        <v>20000</v>
      </c>
      <c r="AR77">
        <f>'cost volume profit Pizza Shop'!$Q$69</f>
        <v>20000</v>
      </c>
      <c r="AS77">
        <f>'cost volume profit Pizza Shop'!$Q$69</f>
        <v>20000</v>
      </c>
      <c r="AT77">
        <f>'cost volume profit Pizza Shop'!$Q$69</f>
        <v>20000</v>
      </c>
      <c r="AU77">
        <f>'cost volume profit Pizza Shop'!$Q$69</f>
        <v>20000</v>
      </c>
      <c r="AV77">
        <f>'cost volume profit Pizza Shop'!$Q$69</f>
        <v>20000</v>
      </c>
      <c r="AW77">
        <f>'cost volume profit Pizza Shop'!$Q$69</f>
        <v>20000</v>
      </c>
      <c r="AX77">
        <f>'cost volume profit Pizza Shop'!$Q$69</f>
        <v>20000</v>
      </c>
      <c r="AY77">
        <f>'cost volume profit Pizza Shop'!$Q$69</f>
        <v>20000</v>
      </c>
      <c r="AZ77">
        <f>'cost volume profit Pizza Shop'!$Q$69</f>
        <v>20000</v>
      </c>
      <c r="BA77">
        <f>'cost volume profit Pizza Shop'!$Q$69</f>
        <v>20000</v>
      </c>
      <c r="BB77">
        <f>'cost volume profit Pizza Shop'!$Q$69</f>
        <v>20000</v>
      </c>
      <c r="BC77">
        <f>'cost volume profit Pizza Shop'!$Q$69</f>
        <v>20000</v>
      </c>
      <c r="BD77">
        <f>'cost volume profit Pizza Shop'!$Q$69</f>
        <v>20000</v>
      </c>
      <c r="BE77">
        <f>'cost volume profit Pizza Shop'!$Q$69</f>
        <v>20000</v>
      </c>
      <c r="BF77">
        <f>'cost volume profit Pizza Shop'!$Q$69</f>
        <v>20000</v>
      </c>
      <c r="BG77">
        <f>'cost volume profit Pizza Shop'!$Q$69</f>
        <v>20000</v>
      </c>
      <c r="BH77">
        <f>'cost volume profit Pizza Shop'!$Q$69</f>
        <v>20000</v>
      </c>
      <c r="BI77">
        <f>'cost volume profit Pizza Shop'!$Q$69</f>
        <v>20000</v>
      </c>
      <c r="BJ77">
        <f>'cost volume profit Pizza Shop'!$Q$69</f>
        <v>20000</v>
      </c>
      <c r="BK77">
        <f>'cost volume profit Pizza Shop'!$Q$69</f>
        <v>20000</v>
      </c>
      <c r="BL77">
        <f>'cost volume profit Pizza Shop'!$Q$69</f>
        <v>20000</v>
      </c>
      <c r="BM77">
        <f>'cost volume profit Pizza Shop'!$Q$69</f>
        <v>20000</v>
      </c>
      <c r="BN77">
        <f>'cost volume profit Pizza Shop'!$Q$69</f>
        <v>20000</v>
      </c>
      <c r="BO77">
        <f>'cost volume profit Pizza Shop'!$Q$69</f>
        <v>20000</v>
      </c>
      <c r="BP77">
        <f>'cost volume profit Pizza Shop'!$Q$69</f>
        <v>20000</v>
      </c>
      <c r="BQ77">
        <f>'cost volume profit Pizza Shop'!$Q$69</f>
        <v>20000</v>
      </c>
      <c r="BR77">
        <f>'cost volume profit Pizza Shop'!$Q$69</f>
        <v>20000</v>
      </c>
      <c r="BS77">
        <f>'cost volume profit Pizza Shop'!$Q$69</f>
        <v>20000</v>
      </c>
      <c r="BT77">
        <f>'cost volume profit Pizza Shop'!$Q$69</f>
        <v>20000</v>
      </c>
      <c r="BU77">
        <f>'cost volume profit Pizza Shop'!$Q$69</f>
        <v>20000</v>
      </c>
      <c r="BV77">
        <f>'cost volume profit Pizza Shop'!$Q$69</f>
        <v>20000</v>
      </c>
      <c r="BW77">
        <f>'cost volume profit Pizza Shop'!$Q$69</f>
        <v>20000</v>
      </c>
      <c r="BX77">
        <f>'cost volume profit Pizza Shop'!$Q$69</f>
        <v>20000</v>
      </c>
      <c r="BY77">
        <f>'cost volume profit Pizza Shop'!$Q$69</f>
        <v>20000</v>
      </c>
      <c r="BZ77">
        <f>'cost volume profit Pizza Shop'!$Q$69</f>
        <v>20000</v>
      </c>
      <c r="CA77">
        <f>'cost volume profit Pizza Shop'!$Q$69</f>
        <v>20000</v>
      </c>
      <c r="CB77">
        <f>'cost volume profit Pizza Shop'!$Q$69</f>
        <v>20000</v>
      </c>
      <c r="CC77">
        <f>'cost volume profit Pizza Shop'!$Q$69</f>
        <v>20000</v>
      </c>
      <c r="CD77">
        <f>'cost volume profit Pizza Shop'!$Q$69</f>
        <v>20000</v>
      </c>
      <c r="CE77">
        <f>'cost volume profit Pizza Shop'!$Q$69</f>
        <v>20000</v>
      </c>
      <c r="CF77">
        <f>'cost volume profit Pizza Shop'!$Q$69</f>
        <v>20000</v>
      </c>
      <c r="CG77">
        <f>'cost volume profit Pizza Shop'!$Q$69</f>
        <v>20000</v>
      </c>
      <c r="CH77">
        <f>'cost volume profit Pizza Shop'!$Q$69</f>
        <v>20000</v>
      </c>
      <c r="CI77">
        <f>'cost volume profit Pizza Shop'!$Q$69</f>
        <v>20000</v>
      </c>
      <c r="CJ77">
        <f>'cost volume profit Pizza Shop'!$Q$69</f>
        <v>20000</v>
      </c>
      <c r="CK77">
        <f>'cost volume profit Pizza Shop'!$Q$69</f>
        <v>20000</v>
      </c>
      <c r="CL77">
        <f>'cost volume profit Pizza Shop'!$Q$69</f>
        <v>20000</v>
      </c>
      <c r="CM77">
        <f>'cost volume profit Pizza Shop'!$Q$69</f>
        <v>20000</v>
      </c>
      <c r="CN77">
        <f>'cost volume profit Pizza Shop'!$Q$69</f>
        <v>20000</v>
      </c>
      <c r="CO77">
        <f>'cost volume profit Pizza Shop'!$Q$69</f>
        <v>20000</v>
      </c>
      <c r="CP77">
        <f>'cost volume profit Pizza Shop'!$Q$69</f>
        <v>20000</v>
      </c>
      <c r="CQ77">
        <f>'cost volume profit Pizza Shop'!$Q$69</f>
        <v>20000</v>
      </c>
      <c r="CR77">
        <f>'cost volume profit Pizza Shop'!$Q$69</f>
        <v>20000</v>
      </c>
      <c r="CS77">
        <f>'cost volume profit Pizza Shop'!$Q$69</f>
        <v>20000</v>
      </c>
      <c r="CT77">
        <f>'cost volume profit Pizza Shop'!$Q$69</f>
        <v>20000</v>
      </c>
      <c r="CU77">
        <f>'cost volume profit Pizza Shop'!$Q$69</f>
        <v>20000</v>
      </c>
      <c r="CV77">
        <f>'cost volume profit Pizza Shop'!$Q$69</f>
        <v>20000</v>
      </c>
      <c r="CW77">
        <f>'cost volume profit Pizza Shop'!$Q$69</f>
        <v>20000</v>
      </c>
      <c r="CX77">
        <f>'cost volume profit Pizza Shop'!$Q$69</f>
        <v>20000</v>
      </c>
      <c r="CY77">
        <f>'cost volume profit Pizza Shop'!$Q$69</f>
        <v>20000</v>
      </c>
      <c r="CZ77">
        <f>'cost volume profit Pizza Shop'!$Q$69</f>
        <v>20000</v>
      </c>
      <c r="DA77">
        <f>'cost volume profit Pizza Shop'!$Q$69</f>
        <v>20000</v>
      </c>
      <c r="DB77">
        <f>'cost volume profit Pizza Shop'!$Q$69</f>
        <v>20000</v>
      </c>
      <c r="DC77">
        <f>'cost volume profit Pizza Shop'!$Q$69</f>
        <v>20000</v>
      </c>
      <c r="DD77">
        <f>'cost volume profit Pizza Shop'!$Q$69</f>
        <v>20000</v>
      </c>
      <c r="DE77">
        <f>'cost volume profit Pizza Shop'!$Q$69</f>
        <v>20000</v>
      </c>
      <c r="DF77">
        <f>'cost volume profit Pizza Shop'!$Q$69</f>
        <v>20000</v>
      </c>
      <c r="DG77">
        <f>'cost volume profit Pizza Shop'!$Q$69</f>
        <v>20000</v>
      </c>
      <c r="DH77">
        <f>'cost volume profit Pizza Shop'!$Q$69</f>
        <v>20000</v>
      </c>
      <c r="DI77">
        <f>'cost volume profit Pizza Shop'!$Q$69</f>
        <v>20000</v>
      </c>
      <c r="DJ77">
        <f>'cost volume profit Pizza Shop'!$Q$69</f>
        <v>20000</v>
      </c>
      <c r="DK77">
        <f>'cost volume profit Pizza Shop'!$Q$69</f>
        <v>20000</v>
      </c>
      <c r="DL77">
        <f>'cost volume profit Pizza Shop'!$Q$69</f>
        <v>20000</v>
      </c>
      <c r="DM77">
        <f>'cost volume profit Pizza Shop'!$Q$69</f>
        <v>20000</v>
      </c>
      <c r="DN77">
        <f>'cost volume profit Pizza Shop'!$Q$69</f>
        <v>20000</v>
      </c>
      <c r="DO77">
        <f>'cost volume profit Pizza Shop'!$Q$69</f>
        <v>20000</v>
      </c>
      <c r="DP77">
        <f>'cost volume profit Pizza Shop'!$Q$69</f>
        <v>20000</v>
      </c>
      <c r="DQ77">
        <f>'cost volume profit Pizza Shop'!$Q$69</f>
        <v>20000</v>
      </c>
      <c r="DR77">
        <f>'cost volume profit Pizza Shop'!$Q$69</f>
        <v>20000</v>
      </c>
      <c r="DS77">
        <f>'cost volume profit Pizza Shop'!$Q$69</f>
        <v>20000</v>
      </c>
      <c r="DT77">
        <f>'cost volume profit Pizza Shop'!$Q$69</f>
        <v>20000</v>
      </c>
      <c r="DU77">
        <f>'cost volume profit Pizza Shop'!$Q$69</f>
        <v>20000</v>
      </c>
      <c r="DV77">
        <f>'cost volume profit Pizza Shop'!$Q$69</f>
        <v>20000</v>
      </c>
      <c r="DW77">
        <f>'cost volume profit Pizza Shop'!$Q$69</f>
        <v>20000</v>
      </c>
      <c r="DX77">
        <f>'cost volume profit Pizza Shop'!$Q$69</f>
        <v>20000</v>
      </c>
      <c r="DY77">
        <f>'cost volume profit Pizza Shop'!$Q$69</f>
        <v>20000</v>
      </c>
      <c r="DZ77">
        <f>'cost volume profit Pizza Shop'!$Q$69</f>
        <v>20000</v>
      </c>
      <c r="EA77">
        <f>'cost volume profit Pizza Shop'!$Q$69</f>
        <v>20000</v>
      </c>
      <c r="EB77">
        <f>'cost volume profit Pizza Shop'!$Q$69</f>
        <v>20000</v>
      </c>
      <c r="EC77">
        <f>'cost volume profit Pizza Shop'!$Q$69</f>
        <v>20000</v>
      </c>
      <c r="ED77">
        <f>'cost volume profit Pizza Shop'!$Q$69</f>
        <v>20000</v>
      </c>
      <c r="EE77">
        <f>'cost volume profit Pizza Shop'!$Q$69</f>
        <v>20000</v>
      </c>
      <c r="EF77">
        <f>'cost volume profit Pizza Shop'!$Q$69</f>
        <v>20000</v>
      </c>
      <c r="EG77">
        <f>'cost volume profit Pizza Shop'!$Q$69</f>
        <v>20000</v>
      </c>
      <c r="EH77">
        <f>'cost volume profit Pizza Shop'!$Q$69</f>
        <v>20000</v>
      </c>
      <c r="EI77">
        <f>'cost volume profit Pizza Shop'!$Q$69</f>
        <v>20000</v>
      </c>
      <c r="EJ77">
        <f>'cost volume profit Pizza Shop'!$Q$69</f>
        <v>20000</v>
      </c>
      <c r="EK77">
        <f>'cost volume profit Pizza Shop'!$Q$69</f>
        <v>20000</v>
      </c>
      <c r="EL77">
        <f>'cost volume profit Pizza Shop'!$Q$69</f>
        <v>20000</v>
      </c>
      <c r="EM77">
        <f>'cost volume profit Pizza Shop'!$Q$69</f>
        <v>20000</v>
      </c>
      <c r="EN77">
        <f>'cost volume profit Pizza Shop'!$Q$69</f>
        <v>20000</v>
      </c>
      <c r="EO77">
        <f>'cost volume profit Pizza Shop'!$Q$69</f>
        <v>20000</v>
      </c>
      <c r="EP77">
        <f>'cost volume profit Pizza Shop'!$Q$69</f>
        <v>20000</v>
      </c>
      <c r="EQ77">
        <f>'cost volume profit Pizza Shop'!$Q$69</f>
        <v>20000</v>
      </c>
      <c r="ER77">
        <f>'cost volume profit Pizza Shop'!$Q$69</f>
        <v>20000</v>
      </c>
      <c r="ES77">
        <f>'cost volume profit Pizza Shop'!$Q$69</f>
        <v>20000</v>
      </c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</row>
    <row r="78" spans="16:165">
      <c r="AB78" t="s">
        <v>105</v>
      </c>
      <c r="AC78">
        <f t="shared" ref="AC78:BH78" si="8">AC77+AC79</f>
        <v>20600</v>
      </c>
      <c r="AD78">
        <f t="shared" si="8"/>
        <v>21200</v>
      </c>
      <c r="AE78">
        <f t="shared" si="8"/>
        <v>21800</v>
      </c>
      <c r="AF78">
        <f t="shared" si="8"/>
        <v>22400</v>
      </c>
      <c r="AG78">
        <f t="shared" si="8"/>
        <v>23000</v>
      </c>
      <c r="AH78">
        <f t="shared" si="8"/>
        <v>23600</v>
      </c>
      <c r="AI78">
        <f t="shared" si="8"/>
        <v>24200</v>
      </c>
      <c r="AJ78">
        <f t="shared" si="8"/>
        <v>24800</v>
      </c>
      <c r="AK78">
        <f t="shared" si="8"/>
        <v>25400</v>
      </c>
      <c r="AL78">
        <f t="shared" si="8"/>
        <v>26000</v>
      </c>
      <c r="AM78">
        <f t="shared" si="8"/>
        <v>26600</v>
      </c>
      <c r="AN78">
        <f t="shared" si="8"/>
        <v>27200</v>
      </c>
      <c r="AO78">
        <f t="shared" si="8"/>
        <v>27800</v>
      </c>
      <c r="AP78">
        <f t="shared" si="8"/>
        <v>28400</v>
      </c>
      <c r="AQ78">
        <f t="shared" si="8"/>
        <v>29000</v>
      </c>
      <c r="AR78">
        <f t="shared" si="8"/>
        <v>29600</v>
      </c>
      <c r="AS78">
        <f t="shared" si="8"/>
        <v>30200</v>
      </c>
      <c r="AT78">
        <f t="shared" si="8"/>
        <v>30800</v>
      </c>
      <c r="AU78">
        <f t="shared" si="8"/>
        <v>31400</v>
      </c>
      <c r="AV78">
        <f t="shared" si="8"/>
        <v>32000</v>
      </c>
      <c r="AW78">
        <f t="shared" si="8"/>
        <v>32600</v>
      </c>
      <c r="AX78">
        <f t="shared" si="8"/>
        <v>33200</v>
      </c>
      <c r="AY78">
        <f t="shared" si="8"/>
        <v>33800</v>
      </c>
      <c r="AZ78">
        <f t="shared" si="8"/>
        <v>34400</v>
      </c>
      <c r="BA78">
        <f t="shared" si="8"/>
        <v>35000</v>
      </c>
      <c r="BB78">
        <f t="shared" si="8"/>
        <v>35600</v>
      </c>
      <c r="BC78">
        <f t="shared" si="8"/>
        <v>36200</v>
      </c>
      <c r="BD78">
        <f t="shared" si="8"/>
        <v>36800</v>
      </c>
      <c r="BE78">
        <f t="shared" si="8"/>
        <v>37400</v>
      </c>
      <c r="BF78">
        <f t="shared" si="8"/>
        <v>38000</v>
      </c>
      <c r="BG78">
        <f t="shared" si="8"/>
        <v>38600</v>
      </c>
      <c r="BH78">
        <f t="shared" si="8"/>
        <v>39200</v>
      </c>
      <c r="BI78">
        <f t="shared" ref="BI78:CN78" si="9">BI77+BI79</f>
        <v>39800</v>
      </c>
      <c r="BJ78">
        <f t="shared" si="9"/>
        <v>40400</v>
      </c>
      <c r="BK78">
        <f t="shared" si="9"/>
        <v>41000</v>
      </c>
      <c r="BL78">
        <f t="shared" si="9"/>
        <v>41600</v>
      </c>
      <c r="BM78">
        <f t="shared" si="9"/>
        <v>42200</v>
      </c>
      <c r="BN78">
        <f t="shared" si="9"/>
        <v>42800</v>
      </c>
      <c r="BO78">
        <f t="shared" si="9"/>
        <v>43400</v>
      </c>
      <c r="BP78">
        <f t="shared" si="9"/>
        <v>44000</v>
      </c>
      <c r="BQ78">
        <f t="shared" si="9"/>
        <v>44600</v>
      </c>
      <c r="BR78">
        <f t="shared" si="9"/>
        <v>45200</v>
      </c>
      <c r="BS78">
        <f t="shared" si="9"/>
        <v>45800</v>
      </c>
      <c r="BT78">
        <f t="shared" si="9"/>
        <v>46400</v>
      </c>
      <c r="BU78">
        <f t="shared" si="9"/>
        <v>47000</v>
      </c>
      <c r="BV78">
        <f t="shared" si="9"/>
        <v>47600</v>
      </c>
      <c r="BW78">
        <f t="shared" si="9"/>
        <v>48200</v>
      </c>
      <c r="BX78">
        <f t="shared" si="9"/>
        <v>48800</v>
      </c>
      <c r="BY78">
        <f t="shared" si="9"/>
        <v>49400</v>
      </c>
      <c r="BZ78">
        <f t="shared" si="9"/>
        <v>50000</v>
      </c>
      <c r="CA78">
        <f t="shared" si="9"/>
        <v>50600</v>
      </c>
      <c r="CB78">
        <f t="shared" si="9"/>
        <v>51200</v>
      </c>
      <c r="CC78">
        <f t="shared" si="9"/>
        <v>51800</v>
      </c>
      <c r="CD78">
        <f t="shared" si="9"/>
        <v>52400</v>
      </c>
      <c r="CE78">
        <f t="shared" si="9"/>
        <v>53000</v>
      </c>
      <c r="CF78">
        <f t="shared" si="9"/>
        <v>53600</v>
      </c>
      <c r="CG78">
        <f t="shared" si="9"/>
        <v>54200</v>
      </c>
      <c r="CH78">
        <f t="shared" si="9"/>
        <v>54800</v>
      </c>
      <c r="CI78">
        <f t="shared" si="9"/>
        <v>55400</v>
      </c>
      <c r="CJ78">
        <f t="shared" si="9"/>
        <v>56000</v>
      </c>
      <c r="CK78">
        <f t="shared" si="9"/>
        <v>56600</v>
      </c>
      <c r="CL78">
        <f t="shared" si="9"/>
        <v>57200</v>
      </c>
      <c r="CM78">
        <f t="shared" si="9"/>
        <v>57800</v>
      </c>
      <c r="CN78">
        <f t="shared" si="9"/>
        <v>58400</v>
      </c>
      <c r="CO78">
        <f t="shared" ref="CO78:DT78" si="10">CO77+CO79</f>
        <v>59000</v>
      </c>
      <c r="CP78">
        <f t="shared" si="10"/>
        <v>59600</v>
      </c>
      <c r="CQ78">
        <f t="shared" si="10"/>
        <v>60200</v>
      </c>
      <c r="CR78">
        <f t="shared" si="10"/>
        <v>60800</v>
      </c>
      <c r="CS78">
        <f t="shared" si="10"/>
        <v>61400</v>
      </c>
      <c r="CT78">
        <f t="shared" si="10"/>
        <v>62000</v>
      </c>
      <c r="CU78">
        <f t="shared" si="10"/>
        <v>62600</v>
      </c>
      <c r="CV78">
        <f t="shared" si="10"/>
        <v>63200</v>
      </c>
      <c r="CW78">
        <f t="shared" si="10"/>
        <v>63800</v>
      </c>
      <c r="CX78">
        <f t="shared" si="10"/>
        <v>64400</v>
      </c>
      <c r="CY78">
        <f t="shared" si="10"/>
        <v>65000</v>
      </c>
      <c r="CZ78">
        <f t="shared" si="10"/>
        <v>65600</v>
      </c>
      <c r="DA78">
        <f t="shared" si="10"/>
        <v>66200</v>
      </c>
      <c r="DB78">
        <f t="shared" si="10"/>
        <v>66800</v>
      </c>
      <c r="DC78">
        <f t="shared" si="10"/>
        <v>67400</v>
      </c>
      <c r="DD78">
        <f t="shared" si="10"/>
        <v>68000</v>
      </c>
      <c r="DE78">
        <f t="shared" si="10"/>
        <v>68600</v>
      </c>
      <c r="DF78">
        <f t="shared" si="10"/>
        <v>69200</v>
      </c>
      <c r="DG78">
        <f t="shared" si="10"/>
        <v>69800</v>
      </c>
      <c r="DH78">
        <f t="shared" si="10"/>
        <v>70400</v>
      </c>
      <c r="DI78">
        <f t="shared" si="10"/>
        <v>71000</v>
      </c>
      <c r="DJ78">
        <f t="shared" si="10"/>
        <v>71600</v>
      </c>
      <c r="DK78">
        <f t="shared" si="10"/>
        <v>72200</v>
      </c>
      <c r="DL78">
        <f t="shared" si="10"/>
        <v>72800</v>
      </c>
      <c r="DM78">
        <f t="shared" si="10"/>
        <v>73400</v>
      </c>
      <c r="DN78">
        <f t="shared" si="10"/>
        <v>74000</v>
      </c>
      <c r="DO78">
        <f t="shared" si="10"/>
        <v>74600</v>
      </c>
      <c r="DP78">
        <f t="shared" si="10"/>
        <v>75200</v>
      </c>
      <c r="DQ78">
        <f t="shared" si="10"/>
        <v>75800</v>
      </c>
      <c r="DR78">
        <f t="shared" si="10"/>
        <v>76400</v>
      </c>
      <c r="DS78">
        <f t="shared" si="10"/>
        <v>77000</v>
      </c>
      <c r="DT78">
        <f t="shared" si="10"/>
        <v>77600</v>
      </c>
      <c r="DU78">
        <f t="shared" ref="DU78:EZ78" si="11">DU77+DU79</f>
        <v>78200</v>
      </c>
      <c r="DV78">
        <f t="shared" si="11"/>
        <v>78800</v>
      </c>
      <c r="DW78">
        <f t="shared" si="11"/>
        <v>79400</v>
      </c>
      <c r="DX78">
        <f t="shared" si="11"/>
        <v>80000</v>
      </c>
      <c r="DY78">
        <f t="shared" si="11"/>
        <v>80600</v>
      </c>
      <c r="DZ78">
        <f t="shared" si="11"/>
        <v>81200</v>
      </c>
      <c r="EA78">
        <f t="shared" si="11"/>
        <v>81800</v>
      </c>
      <c r="EB78">
        <f t="shared" si="11"/>
        <v>82400</v>
      </c>
      <c r="EC78">
        <f t="shared" si="11"/>
        <v>83000</v>
      </c>
      <c r="ED78">
        <f t="shared" si="11"/>
        <v>83600</v>
      </c>
      <c r="EE78">
        <f t="shared" si="11"/>
        <v>84200</v>
      </c>
      <c r="EF78">
        <f t="shared" si="11"/>
        <v>84800</v>
      </c>
      <c r="EG78">
        <f t="shared" si="11"/>
        <v>85400</v>
      </c>
      <c r="EH78">
        <f t="shared" si="11"/>
        <v>86000</v>
      </c>
      <c r="EI78">
        <f t="shared" si="11"/>
        <v>86600</v>
      </c>
      <c r="EJ78">
        <f t="shared" si="11"/>
        <v>87200</v>
      </c>
      <c r="EK78">
        <f t="shared" si="11"/>
        <v>87800</v>
      </c>
      <c r="EL78">
        <f t="shared" si="11"/>
        <v>88400</v>
      </c>
      <c r="EM78">
        <f t="shared" si="11"/>
        <v>89000</v>
      </c>
      <c r="EN78">
        <f t="shared" si="11"/>
        <v>89600</v>
      </c>
      <c r="EO78">
        <f t="shared" si="11"/>
        <v>90200</v>
      </c>
      <c r="EP78">
        <f t="shared" si="11"/>
        <v>90800</v>
      </c>
      <c r="EQ78">
        <f t="shared" si="11"/>
        <v>91400</v>
      </c>
      <c r="ER78">
        <f t="shared" si="11"/>
        <v>92000</v>
      </c>
      <c r="ES78">
        <f t="shared" si="11"/>
        <v>92600</v>
      </c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</row>
    <row r="79" spans="16:165">
      <c r="AB79" t="s">
        <v>198</v>
      </c>
      <c r="AC79">
        <f>AC75*'cost volume profit Pizza Shop'!$Q$68</f>
        <v>600</v>
      </c>
      <c r="AD79">
        <f>AD75*'cost volume profit Pizza Shop'!$Q$68</f>
        <v>1200</v>
      </c>
      <c r="AE79">
        <f>AE75*'cost volume profit Pizza Shop'!$Q$68</f>
        <v>1800</v>
      </c>
      <c r="AF79">
        <f>AF75*'cost volume profit Pizza Shop'!$Q$68</f>
        <v>2400</v>
      </c>
      <c r="AG79">
        <f>AG75*'cost volume profit Pizza Shop'!$Q$68</f>
        <v>3000</v>
      </c>
      <c r="AH79">
        <f>AH75*'cost volume profit Pizza Shop'!$Q$68</f>
        <v>3600</v>
      </c>
      <c r="AI79">
        <f>AI75*'cost volume profit Pizza Shop'!$Q$68</f>
        <v>4200</v>
      </c>
      <c r="AJ79">
        <f>AJ75*'cost volume profit Pizza Shop'!$Q$68</f>
        <v>4800</v>
      </c>
      <c r="AK79">
        <f>AK75*'cost volume profit Pizza Shop'!$Q$68</f>
        <v>5400</v>
      </c>
      <c r="AL79">
        <f>AL75*'cost volume profit Pizza Shop'!$Q$68</f>
        <v>6000</v>
      </c>
      <c r="AM79">
        <f>AM75*'cost volume profit Pizza Shop'!$Q$68</f>
        <v>6600</v>
      </c>
      <c r="AN79">
        <f>AN75*'cost volume profit Pizza Shop'!$Q$68</f>
        <v>7200</v>
      </c>
      <c r="AO79">
        <f>AO75*'cost volume profit Pizza Shop'!$Q$68</f>
        <v>7800</v>
      </c>
      <c r="AP79">
        <f>AP75*'cost volume profit Pizza Shop'!$Q$68</f>
        <v>8400</v>
      </c>
      <c r="AQ79">
        <f>AQ75*'cost volume profit Pizza Shop'!$Q$68</f>
        <v>9000</v>
      </c>
      <c r="AR79">
        <f>AR75*'cost volume profit Pizza Shop'!$Q$68</f>
        <v>9600</v>
      </c>
      <c r="AS79">
        <f>AS75*'cost volume profit Pizza Shop'!$Q$68</f>
        <v>10200</v>
      </c>
      <c r="AT79">
        <f>AT75*'cost volume profit Pizza Shop'!$Q$68</f>
        <v>10800</v>
      </c>
      <c r="AU79">
        <f>AU75*'cost volume profit Pizza Shop'!$Q$68</f>
        <v>11400</v>
      </c>
      <c r="AV79">
        <f>AV75*'cost volume profit Pizza Shop'!$Q$68</f>
        <v>12000</v>
      </c>
      <c r="AW79">
        <f>AW75*'cost volume profit Pizza Shop'!$Q$68</f>
        <v>12600</v>
      </c>
      <c r="AX79">
        <f>AX75*'cost volume profit Pizza Shop'!$Q$68</f>
        <v>13200</v>
      </c>
      <c r="AY79">
        <f>AY75*'cost volume profit Pizza Shop'!$Q$68</f>
        <v>13800</v>
      </c>
      <c r="AZ79">
        <f>AZ75*'cost volume profit Pizza Shop'!$Q$68</f>
        <v>14400</v>
      </c>
      <c r="BA79">
        <f>BA75*'cost volume profit Pizza Shop'!$Q$68</f>
        <v>15000</v>
      </c>
      <c r="BB79">
        <f>BB75*'cost volume profit Pizza Shop'!$Q$68</f>
        <v>15600</v>
      </c>
      <c r="BC79">
        <f>BC75*'cost volume profit Pizza Shop'!$Q$68</f>
        <v>16200</v>
      </c>
      <c r="BD79">
        <f>BD75*'cost volume profit Pizza Shop'!$Q$68</f>
        <v>16800</v>
      </c>
      <c r="BE79">
        <f>BE75*'cost volume profit Pizza Shop'!$Q$68</f>
        <v>17400</v>
      </c>
      <c r="BF79">
        <f>BF75*'cost volume profit Pizza Shop'!$Q$68</f>
        <v>18000</v>
      </c>
      <c r="BG79">
        <f>BG75*'cost volume profit Pizza Shop'!$Q$68</f>
        <v>18600</v>
      </c>
      <c r="BH79">
        <f>BH75*'cost volume profit Pizza Shop'!$Q$68</f>
        <v>19200</v>
      </c>
      <c r="BI79">
        <f>BI75*'cost volume profit Pizza Shop'!$Q$68</f>
        <v>19800</v>
      </c>
      <c r="BJ79">
        <f>BJ75*'cost volume profit Pizza Shop'!$Q$68</f>
        <v>20400</v>
      </c>
      <c r="BK79">
        <f>BK75*'cost volume profit Pizza Shop'!$Q$68</f>
        <v>21000</v>
      </c>
      <c r="BL79">
        <f>BL75*'cost volume profit Pizza Shop'!$Q$68</f>
        <v>21600</v>
      </c>
      <c r="BM79">
        <f>BM75*'cost volume profit Pizza Shop'!$Q$68</f>
        <v>22200</v>
      </c>
      <c r="BN79">
        <f>BN75*'cost volume profit Pizza Shop'!$Q$68</f>
        <v>22800</v>
      </c>
      <c r="BO79">
        <f>BO75*'cost volume profit Pizza Shop'!$Q$68</f>
        <v>23400</v>
      </c>
      <c r="BP79">
        <f>BP75*'cost volume profit Pizza Shop'!$Q$68</f>
        <v>24000</v>
      </c>
      <c r="BQ79">
        <f>BQ75*'cost volume profit Pizza Shop'!$Q$68</f>
        <v>24600</v>
      </c>
      <c r="BR79">
        <f>BR75*'cost volume profit Pizza Shop'!$Q$68</f>
        <v>25200</v>
      </c>
      <c r="BS79">
        <f>BS75*'cost volume profit Pizza Shop'!$Q$68</f>
        <v>25800</v>
      </c>
      <c r="BT79">
        <f>BT75*'cost volume profit Pizza Shop'!$Q$68</f>
        <v>26400</v>
      </c>
      <c r="BU79">
        <f>BU75*'cost volume profit Pizza Shop'!$Q$68</f>
        <v>27000</v>
      </c>
      <c r="BV79">
        <f>BV75*'cost volume profit Pizza Shop'!$Q$68</f>
        <v>27600</v>
      </c>
      <c r="BW79">
        <f>BW75*'cost volume profit Pizza Shop'!$Q$68</f>
        <v>28200</v>
      </c>
      <c r="BX79">
        <f>BX75*'cost volume profit Pizza Shop'!$Q$68</f>
        <v>28800</v>
      </c>
      <c r="BY79">
        <f>BY75*'cost volume profit Pizza Shop'!$Q$68</f>
        <v>29400</v>
      </c>
      <c r="BZ79">
        <f>BZ75*'cost volume profit Pizza Shop'!$Q$68</f>
        <v>30000</v>
      </c>
      <c r="CA79">
        <f>CA75*'cost volume profit Pizza Shop'!$Q$68</f>
        <v>30600</v>
      </c>
      <c r="CB79">
        <f>CB75*'cost volume profit Pizza Shop'!$Q$68</f>
        <v>31200</v>
      </c>
      <c r="CC79">
        <f>CC75*'cost volume profit Pizza Shop'!$Q$68</f>
        <v>31800</v>
      </c>
      <c r="CD79">
        <f>CD75*'cost volume profit Pizza Shop'!$Q$68</f>
        <v>32400</v>
      </c>
      <c r="CE79">
        <f>CE75*'cost volume profit Pizza Shop'!$Q$68</f>
        <v>33000</v>
      </c>
      <c r="CF79">
        <f>CF75*'cost volume profit Pizza Shop'!$Q$68</f>
        <v>33600</v>
      </c>
      <c r="CG79">
        <f>CG75*'cost volume profit Pizza Shop'!$Q$68</f>
        <v>34200</v>
      </c>
      <c r="CH79">
        <f>CH75*'cost volume profit Pizza Shop'!$Q$68</f>
        <v>34800</v>
      </c>
      <c r="CI79">
        <f>CI75*'cost volume profit Pizza Shop'!$Q$68</f>
        <v>35400</v>
      </c>
      <c r="CJ79">
        <f>CJ75*'cost volume profit Pizza Shop'!$Q$68</f>
        <v>36000</v>
      </c>
      <c r="CK79">
        <f>CK75*'cost volume profit Pizza Shop'!$Q$68</f>
        <v>36600</v>
      </c>
      <c r="CL79">
        <f>CL75*'cost volume profit Pizza Shop'!$Q$68</f>
        <v>37200</v>
      </c>
      <c r="CM79">
        <f>CM75*'cost volume profit Pizza Shop'!$Q$68</f>
        <v>37800</v>
      </c>
      <c r="CN79">
        <f>CN75*'cost volume profit Pizza Shop'!$Q$68</f>
        <v>38400</v>
      </c>
      <c r="CO79">
        <f>CO75*'cost volume profit Pizza Shop'!$Q$68</f>
        <v>39000</v>
      </c>
      <c r="CP79">
        <f>CP75*'cost volume profit Pizza Shop'!$Q$68</f>
        <v>39600</v>
      </c>
      <c r="CQ79">
        <f>CQ75*'cost volume profit Pizza Shop'!$Q$68</f>
        <v>40200</v>
      </c>
      <c r="CR79">
        <f>CR75*'cost volume profit Pizza Shop'!$Q$68</f>
        <v>40800</v>
      </c>
      <c r="CS79">
        <f>CS75*'cost volume profit Pizza Shop'!$Q$68</f>
        <v>41400</v>
      </c>
      <c r="CT79">
        <f>CT75*'cost volume profit Pizza Shop'!$Q$68</f>
        <v>42000</v>
      </c>
      <c r="CU79">
        <f>CU75*'cost volume profit Pizza Shop'!$Q$68</f>
        <v>42600</v>
      </c>
      <c r="CV79">
        <f>CV75*'cost volume profit Pizza Shop'!$Q$68</f>
        <v>43200</v>
      </c>
      <c r="CW79">
        <f>CW75*'cost volume profit Pizza Shop'!$Q$68</f>
        <v>43800</v>
      </c>
      <c r="CX79">
        <f>CX75*'cost volume profit Pizza Shop'!$Q$68</f>
        <v>44400</v>
      </c>
      <c r="CY79">
        <f>CY75*'cost volume profit Pizza Shop'!$Q$68</f>
        <v>45000</v>
      </c>
      <c r="CZ79">
        <f>CZ75*'cost volume profit Pizza Shop'!$Q$68</f>
        <v>45600</v>
      </c>
      <c r="DA79">
        <f>DA75*'cost volume profit Pizza Shop'!$Q$68</f>
        <v>46200</v>
      </c>
      <c r="DB79">
        <f>DB75*'cost volume profit Pizza Shop'!$Q$68</f>
        <v>46800</v>
      </c>
      <c r="DC79">
        <f>DC75*'cost volume profit Pizza Shop'!$Q$68</f>
        <v>47400</v>
      </c>
      <c r="DD79">
        <f>DD75*'cost volume profit Pizza Shop'!$Q$68</f>
        <v>48000</v>
      </c>
      <c r="DE79">
        <f>DE75*'cost volume profit Pizza Shop'!$Q$68</f>
        <v>48600</v>
      </c>
      <c r="DF79">
        <f>DF75*'cost volume profit Pizza Shop'!$Q$68</f>
        <v>49200</v>
      </c>
      <c r="DG79">
        <f>DG75*'cost volume profit Pizza Shop'!$Q$68</f>
        <v>49800</v>
      </c>
      <c r="DH79">
        <f>DH75*'cost volume profit Pizza Shop'!$Q$68</f>
        <v>50400</v>
      </c>
      <c r="DI79">
        <f>DI75*'cost volume profit Pizza Shop'!$Q$68</f>
        <v>51000</v>
      </c>
      <c r="DJ79">
        <f>DJ75*'cost volume profit Pizza Shop'!$Q$68</f>
        <v>51600</v>
      </c>
      <c r="DK79">
        <f>DK75*'cost volume profit Pizza Shop'!$Q$68</f>
        <v>52200</v>
      </c>
      <c r="DL79">
        <f>DL75*'cost volume profit Pizza Shop'!$Q$68</f>
        <v>52800</v>
      </c>
      <c r="DM79">
        <f>DM75*'cost volume profit Pizza Shop'!$Q$68</f>
        <v>53400</v>
      </c>
      <c r="DN79">
        <f>DN75*'cost volume profit Pizza Shop'!$Q$68</f>
        <v>54000</v>
      </c>
      <c r="DO79">
        <f>DO75*'cost volume profit Pizza Shop'!$Q$68</f>
        <v>54600</v>
      </c>
      <c r="DP79">
        <f>DP75*'cost volume profit Pizza Shop'!$Q$68</f>
        <v>55200</v>
      </c>
      <c r="DQ79">
        <f>DQ75*'cost volume profit Pizza Shop'!$Q$68</f>
        <v>55800</v>
      </c>
      <c r="DR79">
        <f>DR75*'cost volume profit Pizza Shop'!$Q$68</f>
        <v>56400</v>
      </c>
      <c r="DS79">
        <f>DS75*'cost volume profit Pizza Shop'!$Q$68</f>
        <v>57000</v>
      </c>
      <c r="DT79">
        <f>DT75*'cost volume profit Pizza Shop'!$Q$68</f>
        <v>57600</v>
      </c>
      <c r="DU79">
        <f>DU75*'cost volume profit Pizza Shop'!$Q$68</f>
        <v>58200</v>
      </c>
      <c r="DV79">
        <f>DV75*'cost volume profit Pizza Shop'!$Q$68</f>
        <v>58800</v>
      </c>
      <c r="DW79">
        <f>DW75*'cost volume profit Pizza Shop'!$Q$68</f>
        <v>59400</v>
      </c>
      <c r="DX79">
        <f>DX75*'cost volume profit Pizza Shop'!$Q$68</f>
        <v>60000</v>
      </c>
      <c r="DY79">
        <f>DY75*'cost volume profit Pizza Shop'!$Q$68</f>
        <v>60600</v>
      </c>
      <c r="DZ79">
        <f>DZ75*'cost volume profit Pizza Shop'!$Q$68</f>
        <v>61200</v>
      </c>
      <c r="EA79">
        <f>EA75*'cost volume profit Pizza Shop'!$Q$68</f>
        <v>61800</v>
      </c>
      <c r="EB79">
        <f>EB75*'cost volume profit Pizza Shop'!$Q$68</f>
        <v>62400</v>
      </c>
      <c r="EC79">
        <f>EC75*'cost volume profit Pizza Shop'!$Q$68</f>
        <v>63000</v>
      </c>
      <c r="ED79">
        <f>ED75*'cost volume profit Pizza Shop'!$Q$68</f>
        <v>63600</v>
      </c>
      <c r="EE79">
        <f>EE75*'cost volume profit Pizza Shop'!$Q$68</f>
        <v>64200</v>
      </c>
      <c r="EF79">
        <f>EF75*'cost volume profit Pizza Shop'!$Q$68</f>
        <v>64800</v>
      </c>
      <c r="EG79">
        <f>EG75*'cost volume profit Pizza Shop'!$Q$68</f>
        <v>65400</v>
      </c>
      <c r="EH79">
        <f>EH75*'cost volume profit Pizza Shop'!$Q$68</f>
        <v>66000</v>
      </c>
      <c r="EI79">
        <f>EI75*'cost volume profit Pizza Shop'!$Q$68</f>
        <v>66600</v>
      </c>
      <c r="EJ79">
        <f>EJ75*'cost volume profit Pizza Shop'!$Q$68</f>
        <v>67200</v>
      </c>
      <c r="EK79">
        <f>EK75*'cost volume profit Pizza Shop'!$Q$68</f>
        <v>67800</v>
      </c>
      <c r="EL79">
        <f>EL75*'cost volume profit Pizza Shop'!$Q$68</f>
        <v>68400</v>
      </c>
      <c r="EM79">
        <f>EM75*'cost volume profit Pizza Shop'!$Q$68</f>
        <v>69000</v>
      </c>
      <c r="EN79">
        <f>EN75*'cost volume profit Pizza Shop'!$Q$68</f>
        <v>69600</v>
      </c>
      <c r="EO79">
        <f>EO75*'cost volume profit Pizza Shop'!$Q$68</f>
        <v>70200</v>
      </c>
      <c r="EP79">
        <f>EP75*'cost volume profit Pizza Shop'!$Q$68</f>
        <v>70800</v>
      </c>
      <c r="EQ79">
        <f>EQ75*'cost volume profit Pizza Shop'!$Q$68</f>
        <v>71400</v>
      </c>
      <c r="ER79">
        <f>ER75*'cost volume profit Pizza Shop'!$Q$68</f>
        <v>72000</v>
      </c>
      <c r="ES79">
        <f>ES75*'cost volume profit Pizza Shop'!$Q$68</f>
        <v>72600</v>
      </c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</row>
  </sheetData>
  <mergeCells count="3">
    <mergeCell ref="H25:I25"/>
    <mergeCell ref="G28:H28"/>
    <mergeCell ref="H31:J31"/>
  </mergeCells>
  <phoneticPr fontId="6" type="noConversion"/>
  <pageMargins left="0.25" right="0.25" top="1.25" bottom="0.5" header="0.5" footer="0.5"/>
  <pageSetup scale="70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07D9-9EF4-419C-B4E6-AA6C1F9F3C21}">
  <sheetPr>
    <tabColor theme="7" tint="0.39997558519241921"/>
    <pageSetUpPr fitToPage="1"/>
  </sheetPr>
  <dimension ref="A1:L26"/>
  <sheetViews>
    <sheetView workbookViewId="0">
      <selection activeCell="I21" sqref="I21"/>
    </sheetView>
  </sheetViews>
  <sheetFormatPr defaultColWidth="9.140625" defaultRowHeight="15"/>
  <cols>
    <col min="1" max="1" width="9.140625" style="97"/>
    <col min="2" max="2" width="19.140625" style="97" bestFit="1" customWidth="1"/>
    <col min="3" max="4" width="9.140625" style="97"/>
    <col min="5" max="5" width="18.5703125" style="97" customWidth="1"/>
    <col min="6" max="6" width="19.140625" style="97" bestFit="1" customWidth="1"/>
    <col min="7" max="8" width="9.140625" style="97"/>
    <col min="9" max="9" width="20.7109375" style="97" customWidth="1"/>
    <col min="10" max="10" width="19.140625" style="97" bestFit="1" customWidth="1"/>
    <col min="11" max="16384" width="9.140625" style="97"/>
  </cols>
  <sheetData>
    <row r="1" spans="1:12">
      <c r="A1" s="96" t="s">
        <v>199</v>
      </c>
    </row>
    <row r="2" spans="1:12">
      <c r="A2" s="97" t="s">
        <v>200</v>
      </c>
      <c r="F2" s="97" t="s">
        <v>201</v>
      </c>
      <c r="J2" s="97" t="s">
        <v>201</v>
      </c>
    </row>
    <row r="3" spans="1:12">
      <c r="A3" s="97" t="s">
        <v>202</v>
      </c>
      <c r="F3" s="97" t="s">
        <v>203</v>
      </c>
      <c r="J3" s="97" t="s">
        <v>204</v>
      </c>
    </row>
    <row r="4" spans="1:12">
      <c r="A4" s="97" t="s">
        <v>205</v>
      </c>
      <c r="F4" s="97" t="s">
        <v>206</v>
      </c>
      <c r="J4" s="97" t="s">
        <v>206</v>
      </c>
    </row>
    <row r="5" spans="1:12">
      <c r="A5" s="97" t="s">
        <v>206</v>
      </c>
    </row>
    <row r="6" spans="1:12">
      <c r="C6" s="98" t="s">
        <v>114</v>
      </c>
      <c r="D6" s="98" t="s">
        <v>41</v>
      </c>
      <c r="G6" s="98" t="s">
        <v>114</v>
      </c>
      <c r="H6" s="98" t="s">
        <v>41</v>
      </c>
      <c r="K6" s="98" t="s">
        <v>114</v>
      </c>
      <c r="L6" s="98" t="s">
        <v>41</v>
      </c>
    </row>
    <row r="7" spans="1:12">
      <c r="B7" s="97" t="s">
        <v>43</v>
      </c>
      <c r="C7" s="97">
        <v>1</v>
      </c>
      <c r="D7" s="99"/>
      <c r="F7" s="97" t="s">
        <v>43</v>
      </c>
      <c r="G7" s="97">
        <v>1</v>
      </c>
      <c r="H7" s="99"/>
      <c r="J7" s="97" t="s">
        <v>43</v>
      </c>
      <c r="K7" s="97">
        <v>1</v>
      </c>
      <c r="L7" s="99"/>
    </row>
    <row r="8" spans="1:12">
      <c r="B8" s="97" t="s">
        <v>207</v>
      </c>
      <c r="C8" s="99"/>
      <c r="F8" s="97" t="s">
        <v>207</v>
      </c>
      <c r="G8" s="99"/>
      <c r="J8" s="97" t="s">
        <v>207</v>
      </c>
      <c r="K8" s="99"/>
    </row>
    <row r="9" spans="1:12">
      <c r="B9" s="97" t="s">
        <v>101</v>
      </c>
      <c r="C9" s="99"/>
      <c r="F9" s="97" t="s">
        <v>101</v>
      </c>
      <c r="G9" s="99"/>
      <c r="J9" s="97" t="s">
        <v>101</v>
      </c>
      <c r="K9" s="99"/>
    </row>
    <row r="10" spans="1:12">
      <c r="B10" s="97" t="s">
        <v>53</v>
      </c>
      <c r="F10" s="97" t="s">
        <v>53</v>
      </c>
      <c r="J10" s="97" t="s">
        <v>53</v>
      </c>
    </row>
    <row r="11" spans="1:12">
      <c r="B11" s="97" t="s">
        <v>208</v>
      </c>
      <c r="C11" s="282"/>
      <c r="D11" s="246"/>
      <c r="F11" s="97" t="s">
        <v>208</v>
      </c>
      <c r="G11" s="282"/>
      <c r="H11" s="246"/>
      <c r="J11" s="97" t="s">
        <v>208</v>
      </c>
      <c r="K11" s="282"/>
      <c r="L11" s="246"/>
    </row>
    <row r="12" spans="1:12">
      <c r="B12" s="97" t="s">
        <v>103</v>
      </c>
      <c r="D12" s="99"/>
      <c r="F12" s="97" t="s">
        <v>103</v>
      </c>
      <c r="H12" s="99"/>
      <c r="J12" s="97" t="s">
        <v>103</v>
      </c>
      <c r="L12" s="99"/>
    </row>
    <row r="13" spans="1:12">
      <c r="B13" s="97" t="s">
        <v>61</v>
      </c>
      <c r="F13" s="97" t="s">
        <v>61</v>
      </c>
      <c r="J13" s="97" t="s">
        <v>61</v>
      </c>
    </row>
    <row r="15" spans="1:12">
      <c r="F15" s="97" t="s">
        <v>209</v>
      </c>
      <c r="J15" s="97" t="s">
        <v>201</v>
      </c>
    </row>
    <row r="16" spans="1:12">
      <c r="A16" s="97" t="s">
        <v>210</v>
      </c>
      <c r="F16" s="97" t="s">
        <v>211</v>
      </c>
      <c r="J16" s="97" t="s">
        <v>212</v>
      </c>
    </row>
    <row r="17" spans="1:12">
      <c r="A17" s="97" t="s">
        <v>213</v>
      </c>
      <c r="F17" s="97" t="s">
        <v>214</v>
      </c>
    </row>
    <row r="18" spans="1:12">
      <c r="C18" s="98" t="s">
        <v>114</v>
      </c>
      <c r="D18" s="98" t="s">
        <v>41</v>
      </c>
      <c r="G18" s="98" t="s">
        <v>114</v>
      </c>
      <c r="H18" s="98" t="s">
        <v>41</v>
      </c>
      <c r="K18" s="98" t="s">
        <v>114</v>
      </c>
      <c r="L18" s="98" t="s">
        <v>41</v>
      </c>
    </row>
    <row r="19" spans="1:12">
      <c r="B19" s="97" t="s">
        <v>43</v>
      </c>
      <c r="C19" s="97">
        <v>1</v>
      </c>
      <c r="D19" s="99"/>
      <c r="F19" s="97" t="s">
        <v>43</v>
      </c>
      <c r="G19" s="97">
        <v>1</v>
      </c>
      <c r="H19" s="99"/>
      <c r="J19" s="97" t="s">
        <v>43</v>
      </c>
      <c r="K19" s="97">
        <v>1</v>
      </c>
      <c r="L19" s="99"/>
    </row>
    <row r="20" spans="1:12">
      <c r="B20" s="97" t="s">
        <v>207</v>
      </c>
      <c r="C20" s="99"/>
      <c r="F20" s="97" t="s">
        <v>207</v>
      </c>
      <c r="G20" s="99"/>
      <c r="J20" s="97" t="s">
        <v>207</v>
      </c>
      <c r="K20" s="99"/>
    </row>
    <row r="21" spans="1:12">
      <c r="B21" s="97" t="s">
        <v>101</v>
      </c>
      <c r="C21" s="99"/>
      <c r="F21" s="97" t="s">
        <v>101</v>
      </c>
      <c r="G21" s="99"/>
      <c r="J21" s="97" t="s">
        <v>101</v>
      </c>
      <c r="K21" s="99"/>
    </row>
    <row r="22" spans="1:12">
      <c r="B22" s="97" t="s">
        <v>53</v>
      </c>
      <c r="F22" s="97" t="s">
        <v>53</v>
      </c>
      <c r="J22" s="97" t="s">
        <v>53</v>
      </c>
    </row>
    <row r="23" spans="1:12">
      <c r="B23" s="97" t="s">
        <v>208</v>
      </c>
      <c r="C23" s="282"/>
      <c r="D23" s="246"/>
      <c r="F23" s="97" t="s">
        <v>208</v>
      </c>
      <c r="G23" s="282"/>
      <c r="H23" s="246"/>
      <c r="J23" s="97" t="s">
        <v>208</v>
      </c>
      <c r="K23" s="282"/>
      <c r="L23" s="246"/>
    </row>
    <row r="24" spans="1:12">
      <c r="D24" s="99"/>
      <c r="H24" s="99"/>
      <c r="L24" s="99"/>
    </row>
    <row r="25" spans="1:12">
      <c r="B25" s="97" t="s">
        <v>103</v>
      </c>
      <c r="F25" s="97" t="s">
        <v>103</v>
      </c>
      <c r="J25" s="97" t="s">
        <v>103</v>
      </c>
    </row>
    <row r="26" spans="1:12">
      <c r="B26" s="97" t="s">
        <v>61</v>
      </c>
      <c r="F26" s="97" t="s">
        <v>61</v>
      </c>
      <c r="J26" s="97" t="s">
        <v>61</v>
      </c>
    </row>
  </sheetData>
  <pageMargins left="0.7" right="0.7" top="0.75" bottom="0.75" header="0.3" footer="0.3"/>
  <pageSetup scale="72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L93"/>
  <sheetViews>
    <sheetView workbookViewId="0">
      <selection activeCell="I21" sqref="I21"/>
    </sheetView>
  </sheetViews>
  <sheetFormatPr defaultColWidth="9.140625" defaultRowHeight="18"/>
  <cols>
    <col min="1" max="1" width="18" style="64" customWidth="1"/>
    <col min="2" max="2" width="9.140625" style="64"/>
    <col min="3" max="3" width="12.42578125" style="64" customWidth="1"/>
    <col min="4" max="4" width="18" style="64" customWidth="1"/>
    <col min="5" max="5" width="9.140625" style="64"/>
    <col min="6" max="6" width="11.5703125" style="64" customWidth="1"/>
    <col min="7" max="7" width="18" style="64" customWidth="1"/>
    <col min="8" max="8" width="9.140625" style="64"/>
    <col min="9" max="9" width="11.5703125" style="64" customWidth="1"/>
    <col min="10" max="10" width="18" style="64" customWidth="1"/>
    <col min="11" max="11" width="9.140625" style="64"/>
    <col min="12" max="12" width="11.5703125" style="64" customWidth="1"/>
    <col min="13" max="16384" width="9.140625" style="64"/>
  </cols>
  <sheetData>
    <row r="1" spans="1:12">
      <c r="A1" s="63" t="s">
        <v>215</v>
      </c>
    </row>
    <row r="2" spans="1:12" ht="18.75">
      <c r="A2" s="80" t="s">
        <v>216</v>
      </c>
    </row>
    <row r="3" spans="1:12" ht="18.75">
      <c r="A3" s="80" t="s">
        <v>217</v>
      </c>
    </row>
    <row r="5" spans="1:12">
      <c r="A5" s="64" t="s">
        <v>218</v>
      </c>
      <c r="D5" s="64" t="s">
        <v>219</v>
      </c>
      <c r="G5" s="64" t="s">
        <v>220</v>
      </c>
      <c r="J5" s="64" t="s">
        <v>221</v>
      </c>
    </row>
    <row r="6" spans="1:12">
      <c r="A6" s="64" t="s">
        <v>222</v>
      </c>
      <c r="D6" s="64" t="s">
        <v>223</v>
      </c>
      <c r="G6" s="64" t="s">
        <v>224</v>
      </c>
      <c r="J6" s="64" t="s">
        <v>225</v>
      </c>
    </row>
    <row r="8" spans="1:12">
      <c r="A8" s="64" t="s">
        <v>43</v>
      </c>
      <c r="B8" s="64">
        <v>1</v>
      </c>
      <c r="C8" s="65">
        <v>100</v>
      </c>
      <c r="D8" s="64" t="s">
        <v>43</v>
      </c>
      <c r="E8" s="64">
        <v>1</v>
      </c>
      <c r="F8" s="65">
        <v>200</v>
      </c>
      <c r="G8" s="64" t="s">
        <v>43</v>
      </c>
      <c r="H8" s="283">
        <v>1</v>
      </c>
      <c r="I8" s="65">
        <v>300</v>
      </c>
      <c r="J8" s="64" t="s">
        <v>43</v>
      </c>
      <c r="K8" s="283">
        <v>1</v>
      </c>
      <c r="L8" s="283">
        <v>150</v>
      </c>
    </row>
    <row r="9" spans="1:12">
      <c r="A9" s="64" t="s">
        <v>207</v>
      </c>
      <c r="B9" s="66">
        <v>10</v>
      </c>
      <c r="C9" s="66">
        <f>+C8*B9</f>
        <v>1000</v>
      </c>
      <c r="D9" s="64" t="s">
        <v>207</v>
      </c>
      <c r="E9" s="66">
        <v>10</v>
      </c>
      <c r="F9" s="67">
        <f>+F8*E9</f>
        <v>2000</v>
      </c>
      <c r="G9" s="64" t="s">
        <v>207</v>
      </c>
      <c r="H9" s="8">
        <v>12</v>
      </c>
      <c r="I9" s="67">
        <f>+I8*H9</f>
        <v>3600</v>
      </c>
      <c r="J9" s="64" t="s">
        <v>207</v>
      </c>
      <c r="K9" s="8">
        <v>15</v>
      </c>
      <c r="L9" s="67">
        <f>+L8*K9</f>
        <v>2250</v>
      </c>
    </row>
    <row r="10" spans="1:12" ht="20.25">
      <c r="A10" s="64" t="s">
        <v>101</v>
      </c>
      <c r="B10" s="68">
        <v>6</v>
      </c>
      <c r="C10" s="68">
        <f>+C8*B10</f>
        <v>600</v>
      </c>
      <c r="D10" s="64" t="s">
        <v>101</v>
      </c>
      <c r="E10" s="68">
        <v>7</v>
      </c>
      <c r="F10" s="69">
        <f>+F8*E10</f>
        <v>1400</v>
      </c>
      <c r="G10" s="64" t="s">
        <v>101</v>
      </c>
      <c r="H10" s="70">
        <v>8</v>
      </c>
      <c r="I10" s="69">
        <f>+I8*H10</f>
        <v>2400</v>
      </c>
      <c r="J10" s="64" t="s">
        <v>101</v>
      </c>
      <c r="K10" s="70">
        <v>10</v>
      </c>
      <c r="L10" s="69">
        <f>+L8*K10</f>
        <v>1500</v>
      </c>
    </row>
    <row r="11" spans="1:12">
      <c r="A11" s="64" t="s">
        <v>226</v>
      </c>
      <c r="B11" s="71">
        <f>+B9-B10</f>
        <v>4</v>
      </c>
      <c r="C11" s="71">
        <f>+C9-C10</f>
        <v>400</v>
      </c>
      <c r="D11" s="64" t="s">
        <v>226</v>
      </c>
      <c r="E11" s="71">
        <f>+E9-E10</f>
        <v>3</v>
      </c>
      <c r="F11" s="72">
        <f>+F9-F10</f>
        <v>600</v>
      </c>
      <c r="G11" s="64" t="s">
        <v>226</v>
      </c>
      <c r="H11" s="72">
        <f>+H9-H10</f>
        <v>4</v>
      </c>
      <c r="I11" s="72">
        <f>+I9-I10</f>
        <v>1200</v>
      </c>
      <c r="J11" s="64" t="s">
        <v>226</v>
      </c>
      <c r="K11" s="72">
        <f>+K9-K10</f>
        <v>5</v>
      </c>
      <c r="L11" s="72">
        <f>+L9-L10</f>
        <v>750</v>
      </c>
    </row>
    <row r="12" spans="1:12">
      <c r="A12" s="64" t="s">
        <v>208</v>
      </c>
      <c r="B12" s="73">
        <f>+B11/B9</f>
        <v>0.4</v>
      </c>
      <c r="C12" s="73">
        <f>+C11/C9</f>
        <v>0.4</v>
      </c>
      <c r="D12" s="64" t="s">
        <v>208</v>
      </c>
      <c r="E12" s="284">
        <f>+E11/E9</f>
        <v>0.3</v>
      </c>
      <c r="F12" s="73">
        <f>+F11/F9</f>
        <v>0.3</v>
      </c>
      <c r="G12" s="64" t="s">
        <v>208</v>
      </c>
      <c r="H12" s="73">
        <f>+H11/H9</f>
        <v>0.33333333333333331</v>
      </c>
      <c r="I12" s="73">
        <f>+I11/I9</f>
        <v>0.33333333333333331</v>
      </c>
      <c r="J12" s="64" t="s">
        <v>208</v>
      </c>
      <c r="K12" s="73">
        <f>+K11/K9</f>
        <v>0.33333333333333331</v>
      </c>
      <c r="L12" s="73">
        <f>+L11/L9</f>
        <v>0.33333333333333331</v>
      </c>
    </row>
    <row r="13" spans="1:12" ht="20.25">
      <c r="A13" s="64" t="s">
        <v>103</v>
      </c>
      <c r="C13" s="68">
        <v>300</v>
      </c>
      <c r="D13" s="64" t="s">
        <v>103</v>
      </c>
      <c r="F13" s="68">
        <v>600</v>
      </c>
      <c r="G13" s="64" t="s">
        <v>103</v>
      </c>
      <c r="H13" s="283"/>
      <c r="I13" s="70">
        <v>600</v>
      </c>
      <c r="J13" s="64" t="s">
        <v>103</v>
      </c>
      <c r="K13" s="283"/>
      <c r="L13" s="70">
        <v>600</v>
      </c>
    </row>
    <row r="14" spans="1:12">
      <c r="A14" s="64" t="s">
        <v>170</v>
      </c>
      <c r="C14" s="72">
        <f>+C11-C13</f>
        <v>100</v>
      </c>
      <c r="D14" s="64" t="s">
        <v>170</v>
      </c>
      <c r="F14" s="20">
        <f>+F11-F13</f>
        <v>0</v>
      </c>
      <c r="G14" s="64" t="s">
        <v>170</v>
      </c>
      <c r="H14" s="283"/>
      <c r="I14" s="20">
        <f>+I11-I13</f>
        <v>600</v>
      </c>
      <c r="J14" s="64" t="s">
        <v>170</v>
      </c>
      <c r="K14" s="283"/>
      <c r="L14" s="72">
        <f>+L11-L13</f>
        <v>150</v>
      </c>
    </row>
    <row r="15" spans="1:12" ht="18.75" thickBot="1"/>
    <row r="16" spans="1:12" ht="18.75" thickBot="1">
      <c r="A16" s="74" t="s">
        <v>227</v>
      </c>
      <c r="B16" s="74"/>
      <c r="C16" s="74"/>
      <c r="D16" s="74" t="s">
        <v>227</v>
      </c>
      <c r="E16" s="74"/>
      <c r="F16" s="74"/>
      <c r="G16" s="74" t="s">
        <v>227</v>
      </c>
      <c r="H16" s="74"/>
      <c r="I16" s="74"/>
      <c r="J16" s="74" t="s">
        <v>227</v>
      </c>
      <c r="K16" s="74"/>
      <c r="L16" s="74"/>
    </row>
    <row r="18" spans="1:12">
      <c r="A18" s="64" t="s">
        <v>43</v>
      </c>
      <c r="B18" s="64">
        <f>+B8</f>
        <v>1</v>
      </c>
      <c r="C18" s="64">
        <f>+C8</f>
        <v>100</v>
      </c>
      <c r="D18" s="64" t="s">
        <v>43</v>
      </c>
      <c r="E18" s="64">
        <f>+E8</f>
        <v>1</v>
      </c>
      <c r="F18" s="64">
        <f>+F8</f>
        <v>200</v>
      </c>
      <c r="G18" s="64" t="s">
        <v>43</v>
      </c>
      <c r="H18" s="64">
        <f>+H8</f>
        <v>1</v>
      </c>
      <c r="I18" s="64">
        <f>+I8</f>
        <v>300</v>
      </c>
      <c r="J18" s="64" t="s">
        <v>43</v>
      </c>
      <c r="K18" s="64">
        <f>+K8</f>
        <v>1</v>
      </c>
      <c r="L18" s="64">
        <f>+L8</f>
        <v>150</v>
      </c>
    </row>
    <row r="19" spans="1:12">
      <c r="A19" s="64" t="s">
        <v>207</v>
      </c>
      <c r="B19" s="66">
        <f>+B9</f>
        <v>10</v>
      </c>
      <c r="C19" s="66">
        <f>+C18*B19</f>
        <v>1000</v>
      </c>
      <c r="D19" s="64" t="s">
        <v>207</v>
      </c>
      <c r="E19" s="66">
        <f>+E9</f>
        <v>10</v>
      </c>
      <c r="F19" s="66">
        <f>+F18*E19</f>
        <v>2000</v>
      </c>
      <c r="G19" s="64" t="s">
        <v>207</v>
      </c>
      <c r="H19" s="66">
        <f>+H9</f>
        <v>12</v>
      </c>
      <c r="I19" s="66">
        <f>+I18*H19</f>
        <v>3600</v>
      </c>
      <c r="J19" s="64" t="s">
        <v>207</v>
      </c>
      <c r="K19" s="66">
        <f>+K9</f>
        <v>15</v>
      </c>
      <c r="L19" s="66">
        <f>+L18*K19</f>
        <v>2250</v>
      </c>
    </row>
    <row r="20" spans="1:12" ht="20.25">
      <c r="A20" s="64" t="s">
        <v>101</v>
      </c>
      <c r="B20" s="68">
        <f>+B10</f>
        <v>6</v>
      </c>
      <c r="C20" s="68">
        <f>+C18*B20</f>
        <v>600</v>
      </c>
      <c r="D20" s="64" t="s">
        <v>101</v>
      </c>
      <c r="E20" s="68">
        <f>+E10</f>
        <v>7</v>
      </c>
      <c r="F20" s="68">
        <f>+F18*E20</f>
        <v>1400</v>
      </c>
      <c r="G20" s="64" t="s">
        <v>101</v>
      </c>
      <c r="H20" s="68">
        <f>+H10</f>
        <v>8</v>
      </c>
      <c r="I20" s="68">
        <f>+I18*H20</f>
        <v>2400</v>
      </c>
      <c r="J20" s="64" t="s">
        <v>101</v>
      </c>
      <c r="K20" s="68">
        <f>+K10</f>
        <v>10</v>
      </c>
      <c r="L20" s="68">
        <f>+L18*K20</f>
        <v>1500</v>
      </c>
    </row>
    <row r="21" spans="1:12">
      <c r="A21" s="64" t="s">
        <v>226</v>
      </c>
      <c r="B21" s="71">
        <f>+B19-B20</f>
        <v>4</v>
      </c>
      <c r="C21" s="71">
        <f>+C19-C20</f>
        <v>400</v>
      </c>
      <c r="D21" s="64" t="s">
        <v>226</v>
      </c>
      <c r="E21" s="71">
        <f>+E19-E20</f>
        <v>3</v>
      </c>
      <c r="F21" s="71">
        <f>+F19-F20</f>
        <v>600</v>
      </c>
      <c r="G21" s="64" t="s">
        <v>226</v>
      </c>
      <c r="H21" s="71">
        <f>+H19-H20</f>
        <v>4</v>
      </c>
      <c r="I21" s="71">
        <f>+I19-I20</f>
        <v>1200</v>
      </c>
      <c r="J21" s="64" t="s">
        <v>226</v>
      </c>
      <c r="K21" s="71">
        <f>+K19-K20</f>
        <v>5</v>
      </c>
      <c r="L21" s="71">
        <f>+L19-L20</f>
        <v>750</v>
      </c>
    </row>
    <row r="22" spans="1:12">
      <c r="A22" s="64" t="s">
        <v>208</v>
      </c>
      <c r="B22" s="75">
        <f>+B21/B19</f>
        <v>0.4</v>
      </c>
      <c r="C22" s="75">
        <f>+C21/C19</f>
        <v>0.4</v>
      </c>
      <c r="D22" s="64" t="s">
        <v>208</v>
      </c>
      <c r="E22" s="75">
        <f>+E21/E19</f>
        <v>0.3</v>
      </c>
      <c r="F22" s="75">
        <f>+F21/F19</f>
        <v>0.3</v>
      </c>
      <c r="G22" s="64" t="s">
        <v>208</v>
      </c>
      <c r="H22" s="75">
        <f>+H21/H19</f>
        <v>0.33333333333333331</v>
      </c>
      <c r="I22" s="75">
        <f>+I21/I19</f>
        <v>0.33333333333333331</v>
      </c>
      <c r="J22" s="64" t="s">
        <v>208</v>
      </c>
      <c r="K22" s="75">
        <f>+K21/K19</f>
        <v>0.33333333333333331</v>
      </c>
      <c r="L22" s="75">
        <f>+L21/L19</f>
        <v>0.33333333333333331</v>
      </c>
    </row>
    <row r="23" spans="1:12" ht="20.25">
      <c r="A23" s="64" t="s">
        <v>103</v>
      </c>
      <c r="C23" s="68">
        <f>+C13</f>
        <v>300</v>
      </c>
      <c r="D23" s="64" t="s">
        <v>103</v>
      </c>
      <c r="F23" s="68">
        <f>+F13</f>
        <v>600</v>
      </c>
      <c r="G23" s="64" t="s">
        <v>103</v>
      </c>
      <c r="I23" s="68">
        <f>+I13</f>
        <v>600</v>
      </c>
      <c r="J23" s="64" t="s">
        <v>103</v>
      </c>
      <c r="L23" s="68">
        <f>+L13</f>
        <v>600</v>
      </c>
    </row>
    <row r="24" spans="1:12">
      <c r="A24" s="64" t="s">
        <v>170</v>
      </c>
      <c r="C24" s="71">
        <f>+C21-C23</f>
        <v>100</v>
      </c>
      <c r="D24" s="64" t="s">
        <v>170</v>
      </c>
      <c r="F24" s="71">
        <f>+F21-F23</f>
        <v>0</v>
      </c>
      <c r="G24" s="64" t="s">
        <v>170</v>
      </c>
      <c r="I24" s="71">
        <f>+I21-I23</f>
        <v>600</v>
      </c>
      <c r="J24" s="64" t="s">
        <v>170</v>
      </c>
      <c r="L24" s="71">
        <f>+L21-L23</f>
        <v>150</v>
      </c>
    </row>
    <row r="26" spans="1:12">
      <c r="A26" s="76" t="s">
        <v>228</v>
      </c>
      <c r="D26" s="76" t="s">
        <v>228</v>
      </c>
      <c r="G26" s="76" t="s">
        <v>228</v>
      </c>
      <c r="J26" s="76" t="s">
        <v>228</v>
      </c>
    </row>
    <row r="27" spans="1:12">
      <c r="A27" s="77" t="s">
        <v>229</v>
      </c>
      <c r="D27" s="77" t="s">
        <v>230</v>
      </c>
      <c r="G27" s="77" t="s">
        <v>231</v>
      </c>
      <c r="J27" s="77" t="s">
        <v>232</v>
      </c>
    </row>
    <row r="28" spans="1:12">
      <c r="A28" s="77" t="s">
        <v>233</v>
      </c>
      <c r="D28" s="77" t="s">
        <v>234</v>
      </c>
      <c r="G28" s="77" t="s">
        <v>235</v>
      </c>
      <c r="J28" s="77" t="s">
        <v>236</v>
      </c>
    </row>
    <row r="29" spans="1:12">
      <c r="A29" s="77" t="s">
        <v>237</v>
      </c>
      <c r="D29" s="77" t="s">
        <v>238</v>
      </c>
      <c r="G29" s="77" t="s">
        <v>239</v>
      </c>
    </row>
    <row r="30" spans="1:12">
      <c r="G30" s="77" t="s">
        <v>240</v>
      </c>
    </row>
    <row r="31" spans="1:12">
      <c r="G31" s="77" t="s">
        <v>238</v>
      </c>
    </row>
    <row r="32" spans="1:12" ht="3.95" customHeight="1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>
      <c r="A33" s="63" t="s">
        <v>241</v>
      </c>
    </row>
    <row r="34" spans="1:12">
      <c r="A34" s="64" t="s">
        <v>242</v>
      </c>
      <c r="D34" s="64" t="s">
        <v>243</v>
      </c>
      <c r="G34" s="64" t="s">
        <v>244</v>
      </c>
      <c r="J34" s="64" t="s">
        <v>245</v>
      </c>
    </row>
    <row r="35" spans="1:12">
      <c r="D35" s="64" t="s">
        <v>223</v>
      </c>
      <c r="G35" s="64" t="s">
        <v>246</v>
      </c>
      <c r="J35" s="64" t="s">
        <v>225</v>
      </c>
    </row>
    <row r="37" spans="1:12">
      <c r="A37" s="64" t="s">
        <v>43</v>
      </c>
      <c r="B37" s="64">
        <v>1</v>
      </c>
      <c r="C37" s="65">
        <v>150</v>
      </c>
      <c r="D37" s="64" t="s">
        <v>43</v>
      </c>
      <c r="E37" s="64">
        <v>1</v>
      </c>
      <c r="F37" s="65">
        <v>250</v>
      </c>
      <c r="G37" s="64" t="s">
        <v>43</v>
      </c>
      <c r="H37" s="283">
        <v>1</v>
      </c>
      <c r="I37" s="65">
        <v>500</v>
      </c>
      <c r="J37" s="64" t="s">
        <v>43</v>
      </c>
      <c r="K37" s="283">
        <v>1</v>
      </c>
      <c r="L37" s="283">
        <v>400</v>
      </c>
    </row>
    <row r="38" spans="1:12">
      <c r="A38" s="64" t="s">
        <v>207</v>
      </c>
      <c r="B38" s="66">
        <v>12</v>
      </c>
      <c r="C38" s="67">
        <f>+C37*B38</f>
        <v>1800</v>
      </c>
      <c r="D38" s="64" t="s">
        <v>207</v>
      </c>
      <c r="E38" s="66">
        <v>12</v>
      </c>
      <c r="F38" s="67">
        <f>+F37*E38</f>
        <v>3000</v>
      </c>
      <c r="G38" s="64" t="s">
        <v>207</v>
      </c>
      <c r="H38" s="8">
        <v>12</v>
      </c>
      <c r="I38" s="67">
        <f>+I37*H38</f>
        <v>6000</v>
      </c>
      <c r="J38" s="64" t="s">
        <v>207</v>
      </c>
      <c r="K38" s="8">
        <v>20</v>
      </c>
      <c r="L38" s="67">
        <f>+L37*K38</f>
        <v>8000</v>
      </c>
    </row>
    <row r="39" spans="1:12" ht="20.25">
      <c r="A39" s="64" t="s">
        <v>101</v>
      </c>
      <c r="B39" s="69">
        <v>8</v>
      </c>
      <c r="C39" s="68">
        <f>+C37*B39</f>
        <v>1200</v>
      </c>
      <c r="D39" s="64" t="s">
        <v>101</v>
      </c>
      <c r="E39" s="69">
        <v>8</v>
      </c>
      <c r="F39" s="69">
        <f>+F37*E39</f>
        <v>2000</v>
      </c>
      <c r="G39" s="64" t="s">
        <v>101</v>
      </c>
      <c r="H39" s="70">
        <v>8</v>
      </c>
      <c r="I39" s="69">
        <f>+I37*H39</f>
        <v>4000</v>
      </c>
      <c r="J39" s="64" t="s">
        <v>101</v>
      </c>
      <c r="K39" s="70">
        <v>15</v>
      </c>
      <c r="L39" s="69">
        <f>+L37*K39</f>
        <v>6000</v>
      </c>
    </row>
    <row r="40" spans="1:12">
      <c r="A40" s="64" t="s">
        <v>226</v>
      </c>
      <c r="B40" s="71">
        <f>+B38-B39</f>
        <v>4</v>
      </c>
      <c r="C40" s="79">
        <f>+C38-C39</f>
        <v>600</v>
      </c>
      <c r="D40" s="64" t="s">
        <v>226</v>
      </c>
      <c r="E40" s="79">
        <f>+E38-E39</f>
        <v>4</v>
      </c>
      <c r="F40" s="72">
        <f>+F38-F39</f>
        <v>1000</v>
      </c>
      <c r="G40" s="64" t="s">
        <v>226</v>
      </c>
      <c r="H40" s="72">
        <f>+H38-H39</f>
        <v>4</v>
      </c>
      <c r="I40" s="72">
        <f>+I38-I39</f>
        <v>2000</v>
      </c>
      <c r="J40" s="64" t="s">
        <v>226</v>
      </c>
      <c r="K40" s="72">
        <f>+K38-K39</f>
        <v>5</v>
      </c>
      <c r="L40" s="72">
        <f>+L38-L39</f>
        <v>2000</v>
      </c>
    </row>
    <row r="41" spans="1:12">
      <c r="A41" s="64" t="s">
        <v>208</v>
      </c>
      <c r="B41" s="73">
        <f>+B40/B38</f>
        <v>0.33333333333333331</v>
      </c>
      <c r="C41" s="73">
        <f>+C40/C38</f>
        <v>0.33333333333333331</v>
      </c>
      <c r="D41" s="64" t="s">
        <v>208</v>
      </c>
      <c r="E41" s="284">
        <f>+E40/E38</f>
        <v>0.33333333333333331</v>
      </c>
      <c r="F41" s="73">
        <f>+F40/F38</f>
        <v>0.33333333333333331</v>
      </c>
      <c r="G41" s="64" t="s">
        <v>208</v>
      </c>
      <c r="H41" s="73">
        <f>+H40/H38</f>
        <v>0.33333333333333331</v>
      </c>
      <c r="I41" s="73">
        <f>+I40/I38</f>
        <v>0.33333333333333331</v>
      </c>
      <c r="J41" s="64" t="s">
        <v>208</v>
      </c>
      <c r="K41" s="73">
        <f>+K40/K38</f>
        <v>0.25</v>
      </c>
      <c r="L41" s="73">
        <f>+L40/L38</f>
        <v>0.25</v>
      </c>
    </row>
    <row r="42" spans="1:12" ht="20.25">
      <c r="A42" s="64" t="s">
        <v>103</v>
      </c>
      <c r="C42" s="68">
        <v>800</v>
      </c>
      <c r="D42" s="64" t="s">
        <v>103</v>
      </c>
      <c r="F42" s="68">
        <v>1000</v>
      </c>
      <c r="G42" s="64" t="s">
        <v>103</v>
      </c>
      <c r="H42" s="283"/>
      <c r="I42" s="70">
        <v>1000</v>
      </c>
      <c r="J42" s="64" t="s">
        <v>103</v>
      </c>
      <c r="K42" s="283"/>
      <c r="L42" s="70">
        <v>1000</v>
      </c>
    </row>
    <row r="43" spans="1:12">
      <c r="A43" s="64" t="s">
        <v>170</v>
      </c>
      <c r="C43" s="72">
        <f>+C40-C42</f>
        <v>-200</v>
      </c>
      <c r="D43" s="64" t="s">
        <v>170</v>
      </c>
      <c r="F43" s="20">
        <f>+F40-F42</f>
        <v>0</v>
      </c>
      <c r="G43" s="64" t="s">
        <v>170</v>
      </c>
      <c r="H43" s="283"/>
      <c r="I43" s="20">
        <f>+I40-I42</f>
        <v>1000</v>
      </c>
      <c r="J43" s="64" t="s">
        <v>170</v>
      </c>
      <c r="K43" s="283"/>
      <c r="L43" s="72">
        <f>+L40-L42</f>
        <v>1000</v>
      </c>
    </row>
    <row r="44" spans="1:12" ht="18.75" thickBot="1"/>
    <row r="45" spans="1:12" ht="18.75" thickBot="1">
      <c r="A45" s="74" t="s">
        <v>227</v>
      </c>
      <c r="B45" s="74"/>
      <c r="C45" s="74"/>
      <c r="D45" s="74" t="s">
        <v>227</v>
      </c>
      <c r="E45" s="74"/>
      <c r="F45" s="74"/>
      <c r="G45" s="74" t="s">
        <v>227</v>
      </c>
      <c r="H45" s="74"/>
      <c r="I45" s="74"/>
      <c r="J45" s="74" t="s">
        <v>227</v>
      </c>
      <c r="K45" s="74"/>
      <c r="L45" s="74"/>
    </row>
    <row r="47" spans="1:12">
      <c r="A47" s="64" t="s">
        <v>43</v>
      </c>
      <c r="B47" s="64">
        <f>+B37</f>
        <v>1</v>
      </c>
      <c r="C47" s="64">
        <f>+C37</f>
        <v>150</v>
      </c>
      <c r="D47" s="64" t="s">
        <v>43</v>
      </c>
      <c r="E47" s="64">
        <f>+E37</f>
        <v>1</v>
      </c>
      <c r="F47" s="64">
        <f>+F37</f>
        <v>250</v>
      </c>
      <c r="G47" s="64" t="s">
        <v>43</v>
      </c>
      <c r="H47" s="64">
        <f>+H37</f>
        <v>1</v>
      </c>
      <c r="I47" s="64">
        <f>+I37</f>
        <v>500</v>
      </c>
      <c r="J47" s="64" t="s">
        <v>43</v>
      </c>
      <c r="K47" s="64">
        <f>+K37</f>
        <v>1</v>
      </c>
      <c r="L47" s="64">
        <f>+L37</f>
        <v>400</v>
      </c>
    </row>
    <row r="48" spans="1:12">
      <c r="A48" s="64" t="s">
        <v>207</v>
      </c>
      <c r="B48" s="66">
        <f>+B38</f>
        <v>12</v>
      </c>
      <c r="C48" s="66">
        <f>+C47*B48</f>
        <v>1800</v>
      </c>
      <c r="D48" s="64" t="s">
        <v>207</v>
      </c>
      <c r="E48" s="66">
        <f>+E38</f>
        <v>12</v>
      </c>
      <c r="F48" s="66">
        <f>+F47*E48</f>
        <v>3000</v>
      </c>
      <c r="G48" s="64" t="s">
        <v>207</v>
      </c>
      <c r="H48" s="66">
        <f>+H38</f>
        <v>12</v>
      </c>
      <c r="I48" s="66">
        <f>+I47*H48</f>
        <v>6000</v>
      </c>
      <c r="J48" s="64" t="s">
        <v>207</v>
      </c>
      <c r="K48" s="66">
        <f>+K38</f>
        <v>20</v>
      </c>
      <c r="L48" s="66">
        <f>+L47*K48</f>
        <v>8000</v>
      </c>
    </row>
    <row r="49" spans="1:12" ht="20.25">
      <c r="A49" s="64" t="s">
        <v>101</v>
      </c>
      <c r="B49" s="68">
        <f>+B39</f>
        <v>8</v>
      </c>
      <c r="C49" s="68">
        <f>+C47*B49</f>
        <v>1200</v>
      </c>
      <c r="D49" s="64" t="s">
        <v>101</v>
      </c>
      <c r="E49" s="68">
        <f>+E39</f>
        <v>8</v>
      </c>
      <c r="F49" s="68">
        <f>+F47*E49</f>
        <v>2000</v>
      </c>
      <c r="G49" s="64" t="s">
        <v>101</v>
      </c>
      <c r="H49" s="68">
        <f>+H39</f>
        <v>8</v>
      </c>
      <c r="I49" s="68">
        <f>+I47*H49</f>
        <v>4000</v>
      </c>
      <c r="J49" s="64" t="s">
        <v>101</v>
      </c>
      <c r="K49" s="68">
        <f>+K39</f>
        <v>15</v>
      </c>
      <c r="L49" s="68">
        <f>+L47*K49</f>
        <v>6000</v>
      </c>
    </row>
    <row r="50" spans="1:12">
      <c r="A50" s="64" t="s">
        <v>226</v>
      </c>
      <c r="B50" s="71">
        <f>+B48-B49</f>
        <v>4</v>
      </c>
      <c r="C50" s="71">
        <f>+C48-C49</f>
        <v>600</v>
      </c>
      <c r="D50" s="64" t="s">
        <v>226</v>
      </c>
      <c r="E50" s="71">
        <f>+E48-E49</f>
        <v>4</v>
      </c>
      <c r="F50" s="71">
        <f>+F48-F49</f>
        <v>1000</v>
      </c>
      <c r="G50" s="64" t="s">
        <v>226</v>
      </c>
      <c r="H50" s="71">
        <f>+H48-H49</f>
        <v>4</v>
      </c>
      <c r="I50" s="71">
        <f>+I48-I49</f>
        <v>2000</v>
      </c>
      <c r="J50" s="64" t="s">
        <v>226</v>
      </c>
      <c r="K50" s="71">
        <f>+K48-K49</f>
        <v>5</v>
      </c>
      <c r="L50" s="71">
        <f>+L48-L49</f>
        <v>2000</v>
      </c>
    </row>
    <row r="51" spans="1:12">
      <c r="A51" s="64" t="s">
        <v>208</v>
      </c>
      <c r="B51" s="75">
        <f>+B50/B48</f>
        <v>0.33333333333333331</v>
      </c>
      <c r="C51" s="75">
        <f>+C50/C48</f>
        <v>0.33333333333333331</v>
      </c>
      <c r="D51" s="64" t="s">
        <v>208</v>
      </c>
      <c r="E51" s="75">
        <f>+E50/E48</f>
        <v>0.33333333333333331</v>
      </c>
      <c r="F51" s="75">
        <f>+F50/F48</f>
        <v>0.33333333333333331</v>
      </c>
      <c r="G51" s="64" t="s">
        <v>208</v>
      </c>
      <c r="H51" s="75">
        <f>+H50/H48</f>
        <v>0.33333333333333331</v>
      </c>
      <c r="I51" s="75">
        <f>+I50/I48</f>
        <v>0.33333333333333331</v>
      </c>
      <c r="J51" s="64" t="s">
        <v>208</v>
      </c>
      <c r="K51" s="75">
        <f>+K50/K48</f>
        <v>0.25</v>
      </c>
      <c r="L51" s="75">
        <f>+L50/L48</f>
        <v>0.25</v>
      </c>
    </row>
    <row r="52" spans="1:12" ht="20.25">
      <c r="A52" s="64" t="s">
        <v>103</v>
      </c>
      <c r="C52" s="68">
        <f>+C42</f>
        <v>800</v>
      </c>
      <c r="D52" s="64" t="s">
        <v>103</v>
      </c>
      <c r="F52" s="68">
        <f>+F42</f>
        <v>1000</v>
      </c>
      <c r="G52" s="64" t="s">
        <v>103</v>
      </c>
      <c r="I52" s="68">
        <f>+I42</f>
        <v>1000</v>
      </c>
      <c r="J52" s="64" t="s">
        <v>103</v>
      </c>
      <c r="L52" s="68">
        <f>+L42</f>
        <v>1000</v>
      </c>
    </row>
    <row r="53" spans="1:12">
      <c r="A53" s="64" t="s">
        <v>170</v>
      </c>
      <c r="C53" s="71">
        <f>+C50-C52</f>
        <v>-200</v>
      </c>
      <c r="D53" s="64" t="s">
        <v>170</v>
      </c>
      <c r="F53" s="71">
        <f>+F50-F52</f>
        <v>0</v>
      </c>
      <c r="G53" s="64" t="s">
        <v>170</v>
      </c>
      <c r="I53" s="71">
        <f>+I50-I52</f>
        <v>1000</v>
      </c>
      <c r="J53" s="64" t="s">
        <v>170</v>
      </c>
      <c r="L53" s="71">
        <f>+L50-L52</f>
        <v>1000</v>
      </c>
    </row>
    <row r="55" spans="1:12">
      <c r="A55" s="76" t="s">
        <v>228</v>
      </c>
      <c r="D55" s="76" t="s">
        <v>228</v>
      </c>
      <c r="G55" s="76" t="s">
        <v>228</v>
      </c>
      <c r="J55" s="76" t="s">
        <v>228</v>
      </c>
    </row>
    <row r="56" spans="1:12">
      <c r="A56" s="77" t="s">
        <v>247</v>
      </c>
      <c r="D56" s="77" t="s">
        <v>248</v>
      </c>
      <c r="G56" s="77" t="s">
        <v>231</v>
      </c>
      <c r="J56" s="77" t="s">
        <v>232</v>
      </c>
    </row>
    <row r="57" spans="1:12">
      <c r="A57" s="77" t="s">
        <v>249</v>
      </c>
      <c r="D57" s="77" t="s">
        <v>230</v>
      </c>
      <c r="G57" s="77" t="s">
        <v>235</v>
      </c>
      <c r="J57" s="77" t="s">
        <v>250</v>
      </c>
    </row>
    <row r="58" spans="1:12">
      <c r="A58" s="77" t="s">
        <v>251</v>
      </c>
      <c r="D58" s="77" t="s">
        <v>234</v>
      </c>
      <c r="G58" s="77" t="s">
        <v>239</v>
      </c>
      <c r="J58" s="77" t="s">
        <v>252</v>
      </c>
    </row>
    <row r="59" spans="1:12">
      <c r="A59" s="77" t="s">
        <v>253</v>
      </c>
      <c r="D59" s="77" t="s">
        <v>238</v>
      </c>
      <c r="G59" s="77" t="s">
        <v>240</v>
      </c>
      <c r="J59" s="77" t="s">
        <v>254</v>
      </c>
    </row>
    <row r="60" spans="1:12">
      <c r="A60" s="77" t="s">
        <v>238</v>
      </c>
      <c r="G60" s="77" t="s">
        <v>238</v>
      </c>
      <c r="J60" s="77"/>
    </row>
    <row r="62" spans="1:12" ht="3.95" customHeight="1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4" spans="1:12">
      <c r="A64" s="63" t="s">
        <v>255</v>
      </c>
    </row>
    <row r="65" spans="1:12">
      <c r="A65" s="64" t="s">
        <v>256</v>
      </c>
      <c r="D65" s="64" t="s">
        <v>257</v>
      </c>
      <c r="G65" s="64" t="s">
        <v>258</v>
      </c>
      <c r="J65" s="64" t="s">
        <v>259</v>
      </c>
    </row>
    <row r="66" spans="1:12">
      <c r="D66" s="64" t="s">
        <v>223</v>
      </c>
      <c r="G66" s="64" t="s">
        <v>260</v>
      </c>
      <c r="J66" s="64" t="s">
        <v>225</v>
      </c>
    </row>
    <row r="68" spans="1:12">
      <c r="A68" s="64" t="s">
        <v>43</v>
      </c>
      <c r="B68" s="64">
        <v>1</v>
      </c>
      <c r="C68" s="65">
        <v>200</v>
      </c>
      <c r="D68" s="64" t="s">
        <v>43</v>
      </c>
      <c r="E68" s="64">
        <v>1</v>
      </c>
      <c r="F68" s="65">
        <v>250</v>
      </c>
      <c r="G68" s="64" t="s">
        <v>43</v>
      </c>
      <c r="H68" s="283">
        <v>1</v>
      </c>
      <c r="I68" s="65">
        <v>300</v>
      </c>
      <c r="J68" s="64" t="s">
        <v>43</v>
      </c>
      <c r="K68" s="283">
        <v>1</v>
      </c>
      <c r="L68" s="283">
        <v>250</v>
      </c>
    </row>
    <row r="69" spans="1:12">
      <c r="A69" s="64" t="s">
        <v>207</v>
      </c>
      <c r="B69" s="66">
        <v>16</v>
      </c>
      <c r="C69" s="67">
        <f>+C68*B69</f>
        <v>3200</v>
      </c>
      <c r="D69" s="64" t="s">
        <v>207</v>
      </c>
      <c r="E69" s="66">
        <v>16</v>
      </c>
      <c r="F69" s="67">
        <f>+F68*E69</f>
        <v>4000</v>
      </c>
      <c r="G69" s="64" t="s">
        <v>207</v>
      </c>
      <c r="H69" s="8">
        <v>25</v>
      </c>
      <c r="I69" s="67">
        <f>+I68*H69</f>
        <v>7500</v>
      </c>
      <c r="J69" s="64" t="s">
        <v>207</v>
      </c>
      <c r="K69" s="8">
        <v>20</v>
      </c>
      <c r="L69" s="67">
        <f>+L68*K69</f>
        <v>5000</v>
      </c>
    </row>
    <row r="70" spans="1:12" ht="20.25">
      <c r="A70" s="64" t="s">
        <v>101</v>
      </c>
      <c r="B70" s="69">
        <v>8</v>
      </c>
      <c r="C70" s="68">
        <v>1000</v>
      </c>
      <c r="D70" s="64" t="s">
        <v>101</v>
      </c>
      <c r="E70" s="69">
        <v>12</v>
      </c>
      <c r="F70" s="69">
        <f>+F68*E70</f>
        <v>3000</v>
      </c>
      <c r="G70" s="64" t="s">
        <v>101</v>
      </c>
      <c r="H70" s="70">
        <v>10</v>
      </c>
      <c r="I70" s="69">
        <f>+I68*H70</f>
        <v>3000</v>
      </c>
      <c r="J70" s="64" t="s">
        <v>101</v>
      </c>
      <c r="K70" s="70">
        <v>15</v>
      </c>
      <c r="L70" s="69">
        <f>+L68*K70</f>
        <v>3750</v>
      </c>
    </row>
    <row r="71" spans="1:12">
      <c r="A71" s="64" t="s">
        <v>226</v>
      </c>
      <c r="B71" s="71">
        <f>+B69-B70</f>
        <v>8</v>
      </c>
      <c r="C71" s="79">
        <f>+C69-C70</f>
        <v>2200</v>
      </c>
      <c r="D71" s="64" t="s">
        <v>226</v>
      </c>
      <c r="E71" s="79">
        <f>+E69-E70</f>
        <v>4</v>
      </c>
      <c r="F71" s="72">
        <f>+F69-F70</f>
        <v>1000</v>
      </c>
      <c r="G71" s="64" t="s">
        <v>226</v>
      </c>
      <c r="H71" s="72">
        <f>+H69-H70</f>
        <v>15</v>
      </c>
      <c r="I71" s="72">
        <f>+I69-I70</f>
        <v>4500</v>
      </c>
      <c r="J71" s="64" t="s">
        <v>226</v>
      </c>
      <c r="K71" s="72">
        <f>+K69-K70</f>
        <v>5</v>
      </c>
      <c r="L71" s="72">
        <f>+L69-L70</f>
        <v>1250</v>
      </c>
    </row>
    <row r="72" spans="1:12">
      <c r="A72" s="64" t="s">
        <v>208</v>
      </c>
      <c r="B72" s="73">
        <f>+B71/B69</f>
        <v>0.5</v>
      </c>
      <c r="C72" s="73">
        <f>+C71/C69</f>
        <v>0.6875</v>
      </c>
      <c r="D72" s="64" t="s">
        <v>208</v>
      </c>
      <c r="E72" s="284">
        <f>+E71/E69</f>
        <v>0.25</v>
      </c>
      <c r="F72" s="73">
        <f>+F71/F69</f>
        <v>0.25</v>
      </c>
      <c r="G72" s="64" t="s">
        <v>208</v>
      </c>
      <c r="H72" s="73">
        <f>+H71/H69</f>
        <v>0.6</v>
      </c>
      <c r="I72" s="73">
        <f>+I71/I69</f>
        <v>0.6</v>
      </c>
      <c r="J72" s="64" t="s">
        <v>208</v>
      </c>
      <c r="K72" s="73">
        <f>+K71/K69</f>
        <v>0.25</v>
      </c>
      <c r="L72" s="73">
        <f>+L71/L69</f>
        <v>0.25</v>
      </c>
    </row>
    <row r="73" spans="1:12" ht="20.25">
      <c r="A73" s="64" t="s">
        <v>103</v>
      </c>
      <c r="C73" s="68">
        <v>2000</v>
      </c>
      <c r="D73" s="64" t="s">
        <v>103</v>
      </c>
      <c r="F73" s="68">
        <v>1000</v>
      </c>
      <c r="G73" s="64" t="s">
        <v>103</v>
      </c>
      <c r="H73" s="283"/>
      <c r="I73" s="70">
        <v>2500</v>
      </c>
      <c r="J73" s="64" t="s">
        <v>103</v>
      </c>
      <c r="K73" s="283"/>
      <c r="L73" s="70">
        <v>500</v>
      </c>
    </row>
    <row r="74" spans="1:12">
      <c r="A74" s="64" t="s">
        <v>170</v>
      </c>
      <c r="C74" s="72">
        <f>+C71-C73</f>
        <v>200</v>
      </c>
      <c r="D74" s="64" t="s">
        <v>170</v>
      </c>
      <c r="F74" s="20">
        <f>+F71-F73</f>
        <v>0</v>
      </c>
      <c r="G74" s="64" t="s">
        <v>170</v>
      </c>
      <c r="H74" s="283"/>
      <c r="I74" s="20">
        <f>+I71-I73</f>
        <v>2000</v>
      </c>
      <c r="J74" s="64" t="s">
        <v>170</v>
      </c>
      <c r="K74" s="283"/>
      <c r="L74" s="72">
        <f>+L71-L73</f>
        <v>750</v>
      </c>
    </row>
    <row r="75" spans="1:12" ht="18.75" thickBot="1"/>
    <row r="76" spans="1:12" ht="18.75" thickBot="1">
      <c r="A76" s="74" t="s">
        <v>227</v>
      </c>
      <c r="B76" s="74"/>
      <c r="C76" s="74"/>
      <c r="D76" s="74" t="s">
        <v>227</v>
      </c>
      <c r="E76" s="74"/>
      <c r="F76" s="74"/>
      <c r="G76" s="74" t="s">
        <v>227</v>
      </c>
      <c r="H76" s="74"/>
      <c r="I76" s="74"/>
      <c r="J76" s="74" t="s">
        <v>227</v>
      </c>
      <c r="K76" s="74"/>
      <c r="L76" s="74"/>
    </row>
    <row r="78" spans="1:12">
      <c r="A78" s="64" t="s">
        <v>43</v>
      </c>
      <c r="B78" s="64">
        <f>+B68</f>
        <v>1</v>
      </c>
      <c r="C78" s="71">
        <f>+C80/B80</f>
        <v>125</v>
      </c>
      <c r="D78" s="64" t="s">
        <v>43</v>
      </c>
      <c r="E78" s="64">
        <f>+E68</f>
        <v>1</v>
      </c>
      <c r="F78" s="64">
        <f>+F68</f>
        <v>250</v>
      </c>
      <c r="G78" s="64" t="s">
        <v>43</v>
      </c>
      <c r="H78" s="64">
        <f>+H68</f>
        <v>1</v>
      </c>
      <c r="I78" s="64">
        <f>+I68</f>
        <v>300</v>
      </c>
      <c r="J78" s="64" t="s">
        <v>43</v>
      </c>
      <c r="K78" s="64">
        <f>+K68</f>
        <v>1</v>
      </c>
      <c r="L78" s="64">
        <f>+L68</f>
        <v>250</v>
      </c>
    </row>
    <row r="79" spans="1:12">
      <c r="A79" s="64" t="s">
        <v>207</v>
      </c>
      <c r="B79" s="66">
        <f>+B69</f>
        <v>16</v>
      </c>
      <c r="C79" s="66">
        <f>+C78*B79</f>
        <v>2000</v>
      </c>
      <c r="D79" s="64" t="s">
        <v>207</v>
      </c>
      <c r="E79" s="66">
        <f>+E69</f>
        <v>16</v>
      </c>
      <c r="F79" s="66">
        <f>+F78*E79</f>
        <v>4000</v>
      </c>
      <c r="G79" s="64" t="s">
        <v>207</v>
      </c>
      <c r="H79" s="66">
        <f>+H69</f>
        <v>25</v>
      </c>
      <c r="I79" s="66">
        <f>+I78*H79</f>
        <v>7500</v>
      </c>
      <c r="J79" s="64" t="s">
        <v>207</v>
      </c>
      <c r="K79" s="66">
        <f>+K69</f>
        <v>20</v>
      </c>
      <c r="L79" s="66">
        <f>+L78*K79</f>
        <v>5000</v>
      </c>
    </row>
    <row r="80" spans="1:12" ht="20.25">
      <c r="A80" s="64" t="s">
        <v>101</v>
      </c>
      <c r="B80" s="68">
        <f>+B70</f>
        <v>8</v>
      </c>
      <c r="C80" s="68">
        <f>+C70</f>
        <v>1000</v>
      </c>
      <c r="D80" s="64" t="s">
        <v>101</v>
      </c>
      <c r="E80" s="68">
        <f>+E70</f>
        <v>12</v>
      </c>
      <c r="F80" s="68">
        <f>+F78*E80</f>
        <v>3000</v>
      </c>
      <c r="G80" s="64" t="s">
        <v>101</v>
      </c>
      <c r="H80" s="68">
        <f>+H70</f>
        <v>10</v>
      </c>
      <c r="I80" s="68">
        <f>+I78*H80</f>
        <v>3000</v>
      </c>
      <c r="J80" s="64" t="s">
        <v>101</v>
      </c>
      <c r="K80" s="68">
        <f>+K70</f>
        <v>15</v>
      </c>
      <c r="L80" s="68">
        <f>+L78*K80</f>
        <v>3750</v>
      </c>
    </row>
    <row r="81" spans="1:12">
      <c r="A81" s="64" t="s">
        <v>226</v>
      </c>
      <c r="B81" s="71">
        <f>+B79-B80</f>
        <v>8</v>
      </c>
      <c r="C81" s="71">
        <f>+C79-C80</f>
        <v>1000</v>
      </c>
      <c r="D81" s="64" t="s">
        <v>226</v>
      </c>
      <c r="E81" s="71">
        <f>+E79-E80</f>
        <v>4</v>
      </c>
      <c r="F81" s="71">
        <f>+F79-F80</f>
        <v>1000</v>
      </c>
      <c r="G81" s="64" t="s">
        <v>226</v>
      </c>
      <c r="H81" s="71">
        <f>+H79-H80</f>
        <v>15</v>
      </c>
      <c r="I81" s="71">
        <f>+I79-I80</f>
        <v>4500</v>
      </c>
      <c r="J81" s="64" t="s">
        <v>226</v>
      </c>
      <c r="K81" s="71">
        <f>+K79-K80</f>
        <v>5</v>
      </c>
      <c r="L81" s="71">
        <f>+L79-L80</f>
        <v>1250</v>
      </c>
    </row>
    <row r="82" spans="1:12">
      <c r="A82" s="64" t="s">
        <v>208</v>
      </c>
      <c r="B82" s="75">
        <f>+B81/B79</f>
        <v>0.5</v>
      </c>
      <c r="C82" s="75">
        <f>+C81/C79</f>
        <v>0.5</v>
      </c>
      <c r="D82" s="64" t="s">
        <v>208</v>
      </c>
      <c r="E82" s="75">
        <f>+E81/E79</f>
        <v>0.25</v>
      </c>
      <c r="F82" s="75">
        <f>+F81/F79</f>
        <v>0.25</v>
      </c>
      <c r="G82" s="64" t="s">
        <v>208</v>
      </c>
      <c r="H82" s="75">
        <f>+H81/H79</f>
        <v>0.6</v>
      </c>
      <c r="I82" s="75">
        <f>+I81/I79</f>
        <v>0.6</v>
      </c>
      <c r="J82" s="64" t="s">
        <v>208</v>
      </c>
      <c r="K82" s="75">
        <f>+K81/K79</f>
        <v>0.25</v>
      </c>
      <c r="L82" s="75">
        <f>+L81/L79</f>
        <v>0.25</v>
      </c>
    </row>
    <row r="83" spans="1:12" ht="20.25">
      <c r="A83" s="64" t="s">
        <v>103</v>
      </c>
      <c r="C83" s="68">
        <f>+C73</f>
        <v>2000</v>
      </c>
      <c r="D83" s="64" t="s">
        <v>103</v>
      </c>
      <c r="F83" s="68">
        <f>+F73</f>
        <v>1000</v>
      </c>
      <c r="G83" s="64" t="s">
        <v>103</v>
      </c>
      <c r="I83" s="68">
        <f>+I73</f>
        <v>2500</v>
      </c>
      <c r="J83" s="64" t="s">
        <v>103</v>
      </c>
      <c r="L83" s="68">
        <f>+L73</f>
        <v>500</v>
      </c>
    </row>
    <row r="84" spans="1:12">
      <c r="A84" s="64" t="s">
        <v>170</v>
      </c>
      <c r="C84" s="71">
        <f>+C81-C83</f>
        <v>-1000</v>
      </c>
      <c r="D84" s="64" t="s">
        <v>170</v>
      </c>
      <c r="F84" s="71">
        <f>+F81-F83</f>
        <v>0</v>
      </c>
      <c r="G84" s="64" t="s">
        <v>170</v>
      </c>
      <c r="I84" s="71">
        <f>+I81-I83</f>
        <v>2000</v>
      </c>
      <c r="J84" s="64" t="s">
        <v>170</v>
      </c>
      <c r="L84" s="71">
        <f>+L81-L83</f>
        <v>750</v>
      </c>
    </row>
    <row r="86" spans="1:12">
      <c r="A86" s="76" t="s">
        <v>228</v>
      </c>
      <c r="D86" s="76" t="s">
        <v>228</v>
      </c>
      <c r="G86" s="76" t="s">
        <v>228</v>
      </c>
      <c r="J86" s="76" t="s">
        <v>228</v>
      </c>
    </row>
    <row r="87" spans="1:12">
      <c r="A87" s="77" t="s">
        <v>261</v>
      </c>
      <c r="D87" s="77" t="s">
        <v>248</v>
      </c>
      <c r="G87" s="77" t="s">
        <v>231</v>
      </c>
      <c r="J87" s="77" t="s">
        <v>232</v>
      </c>
    </row>
    <row r="88" spans="1:12">
      <c r="A88" s="77" t="s">
        <v>262</v>
      </c>
      <c r="D88" s="77" t="s">
        <v>230</v>
      </c>
      <c r="G88" s="77" t="s">
        <v>235</v>
      </c>
      <c r="J88" s="77" t="s">
        <v>250</v>
      </c>
    </row>
    <row r="89" spans="1:12">
      <c r="A89" s="77" t="s">
        <v>263</v>
      </c>
      <c r="D89" s="77" t="s">
        <v>234</v>
      </c>
      <c r="G89" s="77" t="s">
        <v>239</v>
      </c>
      <c r="J89" s="77" t="s">
        <v>252</v>
      </c>
    </row>
    <row r="90" spans="1:12">
      <c r="A90" s="77" t="s">
        <v>253</v>
      </c>
      <c r="D90" s="77" t="s">
        <v>238</v>
      </c>
      <c r="G90" s="77" t="s">
        <v>240</v>
      </c>
      <c r="J90" s="77" t="s">
        <v>254</v>
      </c>
    </row>
    <row r="91" spans="1:12">
      <c r="A91" s="77" t="s">
        <v>238</v>
      </c>
      <c r="G91" s="77" t="s">
        <v>238</v>
      </c>
      <c r="J91" s="77"/>
    </row>
    <row r="93" spans="1:12">
      <c r="A93" s="209" t="s">
        <v>264</v>
      </c>
    </row>
  </sheetData>
  <printOptions horizontalCentered="1"/>
  <pageMargins left="0.95" right="0.2" top="0.25" bottom="0.2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Hillard</dc:creator>
  <cp:keywords/>
  <dc:description/>
  <cp:lastModifiedBy/>
  <cp:revision/>
  <dcterms:created xsi:type="dcterms:W3CDTF">2008-10-24T11:50:00Z</dcterms:created>
  <dcterms:modified xsi:type="dcterms:W3CDTF">2023-01-23T21:01:13Z</dcterms:modified>
  <cp:category/>
  <cp:contentStatus/>
</cp:coreProperties>
</file>